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20広報・公表\02 財政事情説明書\R4年度財政事情説明書\第２期\"/>
    </mc:Choice>
  </mc:AlternateContent>
  <xr:revisionPtr revIDLastSave="0" documentId="13_ncr:1_{72C5B5FC-C91C-4507-B263-B4833D85F26A}" xr6:coauthVersionLast="47" xr6:coauthVersionMax="47" xr10:uidLastSave="{00000000-0000-0000-0000-000000000000}"/>
  <bookViews>
    <workbookView xWindow="33840" yWindow="1845" windowWidth="21600" windowHeight="11385" tabRatio="839" xr2:uid="{00000000-000D-0000-FFFF-FFFF00000000}"/>
  </bookViews>
  <sheets>
    <sheet name="中表紙" sheetId="46" r:id="rId1"/>
    <sheet name="目次" sheetId="72" r:id="rId2"/>
    <sheet name="一般R3決算" sheetId="68" r:id="rId3"/>
    <sheet name="市税決算" sheetId="55" r:id="rId4"/>
    <sheet name="特別R3決算 " sheetId="56" r:id="rId5"/>
    <sheet name="企業R3決算" sheetId="57" r:id="rId6"/>
    <sheet name="一借 " sheetId="34" state="hidden" r:id="rId7"/>
    <sheet name="市有財産・一借" sheetId="58" r:id="rId8"/>
    <sheet name="一般R4" sheetId="73" r:id="rId9"/>
    <sheet name="特別R4" sheetId="74" r:id="rId10"/>
    <sheet name="企業R4" sheetId="75" r:id="rId11"/>
    <sheet name="地方債" sheetId="71" r:id="rId12"/>
  </sheets>
  <definedNames>
    <definedName name="_xlnm.Print_Area" localSheetId="6">'一借 '!$A$1:$H$19</definedName>
    <definedName name="_xlnm.Print_Area" localSheetId="2">一般R3決算!$A$1:$P$36</definedName>
    <definedName name="_xlnm.Print_Area" localSheetId="8">一般R4!$A$1:$O$36</definedName>
    <definedName name="_xlnm.Print_Area" localSheetId="5">企業R3決算!$A$1:$N$33</definedName>
    <definedName name="_xlnm.Print_Area" localSheetId="10">企業R4!$A$1:$J$35</definedName>
    <definedName name="_xlnm.Print_Area" localSheetId="3">市税決算!$A$1:$K$23</definedName>
    <definedName name="_xlnm.Print_Area" localSheetId="7">市有財産・一借!$A$1:$F$31</definedName>
    <definedName name="_xlnm.Print_Area" localSheetId="11">地方債!$A$1:$J$38</definedName>
    <definedName name="_xlnm.Print_Area" localSheetId="0">中表紙!$A$1:$K$21</definedName>
    <definedName name="_xlnm.Print_Area" localSheetId="4">'特別R3決算 '!$A$1:$L$19</definedName>
    <definedName name="_xlnm.Print_Area" localSheetId="9">特別R4!$A$1:$J$19</definedName>
    <definedName name="_xlnm.Print_Area" localSheetId="1">目次!$A$1:$I$27</definedName>
    <definedName name="フォーマットＩＤ">#REF!</definedName>
    <definedName name="レコード種別_1">#REF!</definedName>
    <definedName name="下位コード１_1">#REF!</definedName>
    <definedName name="下位コード１_10">#REF!</definedName>
    <definedName name="下位コード１_11">#REF!</definedName>
    <definedName name="下位コード１_12">#REF!</definedName>
    <definedName name="下位コード１_13">#REF!</definedName>
    <definedName name="下位コード１_14">#REF!</definedName>
    <definedName name="下位コード１_15">#REF!</definedName>
    <definedName name="下位コード１_16">#REF!</definedName>
    <definedName name="下位コード１_17">#REF!</definedName>
    <definedName name="下位コード１_18">#REF!</definedName>
    <definedName name="下位コード１_19">#REF!</definedName>
    <definedName name="下位コード１_2">#REF!</definedName>
    <definedName name="下位コード１_20">#REF!</definedName>
    <definedName name="下位コード１_21">#REF!</definedName>
    <definedName name="下位コード１_22">#REF!</definedName>
    <definedName name="下位コード１_23">#REF!</definedName>
    <definedName name="下位コード１_24">#REF!</definedName>
    <definedName name="下位コード１_25">#REF!</definedName>
    <definedName name="下位コード１_26">#REF!</definedName>
    <definedName name="下位コード１_27">#REF!</definedName>
    <definedName name="下位コード１_28">#REF!</definedName>
    <definedName name="下位コード１_29">#REF!</definedName>
    <definedName name="下位コード１_3">#REF!</definedName>
    <definedName name="下位コード１_30">#REF!</definedName>
    <definedName name="下位コード１_31">#REF!</definedName>
    <definedName name="下位コード１_32">#REF!</definedName>
    <definedName name="下位コード１_4">#REF!</definedName>
    <definedName name="下位コード１_5">#REF!</definedName>
    <definedName name="下位コード１_6">#REF!</definedName>
    <definedName name="下位コード１_7">#REF!</definedName>
    <definedName name="下位コード１_8">#REF!</definedName>
    <definedName name="下位コード１_9">#REF!</definedName>
    <definedName name="下位コード１略名_1">#REF!</definedName>
    <definedName name="下位コード１略名_10">#REF!</definedName>
    <definedName name="下位コード１略名_11">#REF!</definedName>
    <definedName name="下位コード１略名_12">#REF!</definedName>
    <definedName name="下位コード１略名_13">#REF!</definedName>
    <definedName name="下位コード１略名_14">#REF!</definedName>
    <definedName name="下位コード１略名_15">#REF!</definedName>
    <definedName name="下位コード１略名_16">#REF!</definedName>
    <definedName name="下位コード１略名_17">#REF!</definedName>
    <definedName name="下位コード１略名_18">#REF!</definedName>
    <definedName name="下位コード１略名_19">#REF!</definedName>
    <definedName name="下位コード１略名_2">#REF!</definedName>
    <definedName name="下位コード１略名_20">#REF!</definedName>
    <definedName name="下位コード１略名_21">#REF!</definedName>
    <definedName name="下位コード１略名_22">#REF!</definedName>
    <definedName name="下位コード１略名_23">#REF!</definedName>
    <definedName name="下位コード１略名_24">#REF!</definedName>
    <definedName name="下位コード１略名_25">#REF!</definedName>
    <definedName name="下位コード１略名_26">#REF!</definedName>
    <definedName name="下位コード１略名_27">#REF!</definedName>
    <definedName name="下位コード１略名_28">#REF!</definedName>
    <definedName name="下位コード１略名_29">#REF!</definedName>
    <definedName name="下位コード１略名_3">#REF!</definedName>
    <definedName name="下位コード１略名_30">#REF!</definedName>
    <definedName name="下位コード１略名_31">#REF!</definedName>
    <definedName name="下位コード１略名_32">#REF!</definedName>
    <definedName name="下位コード１略名_4">#REF!</definedName>
    <definedName name="下位コード１略名_5">#REF!</definedName>
    <definedName name="下位コード１略名_6">#REF!</definedName>
    <definedName name="下位コード１略名_7">#REF!</definedName>
    <definedName name="下位コード１略名_8">#REF!</definedName>
    <definedName name="下位コード１略名_9">#REF!</definedName>
    <definedName name="下位コード２_1">#REF!</definedName>
    <definedName name="下位コード２_10">#REF!</definedName>
    <definedName name="下位コード２_11">#REF!</definedName>
    <definedName name="下位コード２_12">#REF!</definedName>
    <definedName name="下位コード２_13">#REF!</definedName>
    <definedName name="下位コード２_14">#REF!</definedName>
    <definedName name="下位コード２_15">#REF!</definedName>
    <definedName name="下位コード２_16">#REF!</definedName>
    <definedName name="下位コード２_17">#REF!</definedName>
    <definedName name="下位コード２_18">#REF!</definedName>
    <definedName name="下位コード２_19">#REF!</definedName>
    <definedName name="下位コード２_2">#REF!</definedName>
    <definedName name="下位コード２_20">#REF!</definedName>
    <definedName name="下位コード２_21">#REF!</definedName>
    <definedName name="下位コード２_22">#REF!</definedName>
    <definedName name="下位コード２_23">#REF!</definedName>
    <definedName name="下位コード２_24">#REF!</definedName>
    <definedName name="下位コード２_25">#REF!</definedName>
    <definedName name="下位コード２_26">#REF!</definedName>
    <definedName name="下位コード２_27">#REF!</definedName>
    <definedName name="下位コード２_28">#REF!</definedName>
    <definedName name="下位コード２_29">#REF!</definedName>
    <definedName name="下位コード２_3">#REF!</definedName>
    <definedName name="下位コード２_30">#REF!</definedName>
    <definedName name="下位コード２_31">#REF!</definedName>
    <definedName name="下位コード２_32">#REF!</definedName>
    <definedName name="下位コード２_4">#REF!</definedName>
    <definedName name="下位コード２_5">#REF!</definedName>
    <definedName name="下位コード２_6">#REF!</definedName>
    <definedName name="下位コード２_7">#REF!</definedName>
    <definedName name="下位コード２_8">#REF!</definedName>
    <definedName name="下位コード２_9">#REF!</definedName>
    <definedName name="下位コード２略名_1">#REF!</definedName>
    <definedName name="下位コード２略名_10">#REF!</definedName>
    <definedName name="下位コード２略名_11">#REF!</definedName>
    <definedName name="下位コード２略名_12">#REF!</definedName>
    <definedName name="下位コード２略名_13">#REF!</definedName>
    <definedName name="下位コード２略名_14">#REF!</definedName>
    <definedName name="下位コード２略名_15">#REF!</definedName>
    <definedName name="下位コード２略名_16">#REF!</definedName>
    <definedName name="下位コード２略名_17">#REF!</definedName>
    <definedName name="下位コード２略名_18">#REF!</definedName>
    <definedName name="下位コード２略名_19">#REF!</definedName>
    <definedName name="下位コード２略名_2">#REF!</definedName>
    <definedName name="下位コード２略名_20">#REF!</definedName>
    <definedName name="下位コード２略名_21">#REF!</definedName>
    <definedName name="下位コード２略名_22">#REF!</definedName>
    <definedName name="下位コード２略名_23">#REF!</definedName>
    <definedName name="下位コード２略名_24">#REF!</definedName>
    <definedName name="下位コード２略名_25">#REF!</definedName>
    <definedName name="下位コード２略名_26">#REF!</definedName>
    <definedName name="下位コード２略名_27">#REF!</definedName>
    <definedName name="下位コード２略名_28">#REF!</definedName>
    <definedName name="下位コード２略名_29">#REF!</definedName>
    <definedName name="下位コード２略名_3">#REF!</definedName>
    <definedName name="下位コード２略名_30">#REF!</definedName>
    <definedName name="下位コード２略名_31">#REF!</definedName>
    <definedName name="下位コード２略名_32">#REF!</definedName>
    <definedName name="下位コード２略名_4">#REF!</definedName>
    <definedName name="下位コード２略名_5">#REF!</definedName>
    <definedName name="下位コード２略名_6">#REF!</definedName>
    <definedName name="下位コード２略名_7">#REF!</definedName>
    <definedName name="下位コード２略名_8">#REF!</definedName>
    <definedName name="下位コード２略名_9">#REF!</definedName>
    <definedName name="下位コード３_1">#REF!</definedName>
    <definedName name="下位コード３_10">#REF!</definedName>
    <definedName name="下位コード３_11">#REF!</definedName>
    <definedName name="下位コード３_12">#REF!</definedName>
    <definedName name="下位コード３_13">#REF!</definedName>
    <definedName name="下位コード３_14">#REF!</definedName>
    <definedName name="下位コード３_15">#REF!</definedName>
    <definedName name="下位コード３_16">#REF!</definedName>
    <definedName name="下位コード３_17">#REF!</definedName>
    <definedName name="下位コード３_18">#REF!</definedName>
    <definedName name="下位コード３_19">#REF!</definedName>
    <definedName name="下位コード３_2">#REF!</definedName>
    <definedName name="下位コード３_20">#REF!</definedName>
    <definedName name="下位コード３_21">#REF!</definedName>
    <definedName name="下位コード３_22">#REF!</definedName>
    <definedName name="下位コード３_23">#REF!</definedName>
    <definedName name="下位コード３_24">#REF!</definedName>
    <definedName name="下位コード３_25">#REF!</definedName>
    <definedName name="下位コード３_26">#REF!</definedName>
    <definedName name="下位コード３_27">#REF!</definedName>
    <definedName name="下位コード３_28">#REF!</definedName>
    <definedName name="下位コード３_29">#REF!</definedName>
    <definedName name="下位コード３_3">#REF!</definedName>
    <definedName name="下位コード３_30">#REF!</definedName>
    <definedName name="下位コード３_31">#REF!</definedName>
    <definedName name="下位コード３_32">#REF!</definedName>
    <definedName name="下位コード３_4">#REF!</definedName>
    <definedName name="下位コード３_5">#REF!</definedName>
    <definedName name="下位コード３_6">#REF!</definedName>
    <definedName name="下位コード３_7">#REF!</definedName>
    <definedName name="下位コード３_8">#REF!</definedName>
    <definedName name="下位コード３_9">#REF!</definedName>
    <definedName name="下位コード３略名_1">#REF!</definedName>
    <definedName name="下位コード３略名_10">#REF!</definedName>
    <definedName name="下位コード３略名_11">#REF!</definedName>
    <definedName name="下位コード３略名_12">#REF!</definedName>
    <definedName name="下位コード３略名_13">#REF!</definedName>
    <definedName name="下位コード３略名_14">#REF!</definedName>
    <definedName name="下位コード３略名_15">#REF!</definedName>
    <definedName name="下位コード３略名_16">#REF!</definedName>
    <definedName name="下位コード３略名_17">#REF!</definedName>
    <definedName name="下位コード３略名_18">#REF!</definedName>
    <definedName name="下位コード３略名_19">#REF!</definedName>
    <definedName name="下位コード３略名_2">#REF!</definedName>
    <definedName name="下位コード３略名_20">#REF!</definedName>
    <definedName name="下位コード３略名_21">#REF!</definedName>
    <definedName name="下位コード３略名_22">#REF!</definedName>
    <definedName name="下位コード３略名_23">#REF!</definedName>
    <definedName name="下位コード３略名_24">#REF!</definedName>
    <definedName name="下位コード３略名_25">#REF!</definedName>
    <definedName name="下位コード３略名_26">#REF!</definedName>
    <definedName name="下位コード３略名_27">#REF!</definedName>
    <definedName name="下位コード３略名_28">#REF!</definedName>
    <definedName name="下位コード３略名_29">#REF!</definedName>
    <definedName name="下位コード３略名_3">#REF!</definedName>
    <definedName name="下位コード３略名_30">#REF!</definedName>
    <definedName name="下位コード３略名_31">#REF!</definedName>
    <definedName name="下位コード３略名_32">#REF!</definedName>
    <definedName name="下位コード３略名_4">#REF!</definedName>
    <definedName name="下位コード３略名_5">#REF!</definedName>
    <definedName name="下位コード３略名_6">#REF!</definedName>
    <definedName name="下位コード３略名_7">#REF!</definedName>
    <definedName name="下位コード３略名_8">#REF!</definedName>
    <definedName name="下位コード３略名_9">#REF!</definedName>
    <definedName name="下位コードタイトル１">#REF!</definedName>
    <definedName name="下位コードタイトル２">#REF!</definedName>
    <definedName name="下位コードタイトル３">#REF!</definedName>
    <definedName name="仮起債区分_1">#REF!</definedName>
    <definedName name="仮起債区分_10">#REF!</definedName>
    <definedName name="仮起債区分_11">#REF!</definedName>
    <definedName name="仮起債区分_12">#REF!</definedName>
    <definedName name="仮起債区分_13">#REF!</definedName>
    <definedName name="仮起債区分_14">#REF!</definedName>
    <definedName name="仮起債区分_15">#REF!</definedName>
    <definedName name="仮起債区分_16">#REF!</definedName>
    <definedName name="仮起債区分_17">#REF!</definedName>
    <definedName name="仮起債区分_18">#REF!</definedName>
    <definedName name="仮起債区分_19">#REF!</definedName>
    <definedName name="仮起債区分_2">#REF!</definedName>
    <definedName name="仮起債区分_20">#REF!</definedName>
    <definedName name="仮起債区分_21">#REF!</definedName>
    <definedName name="仮起債区分_22">#REF!</definedName>
    <definedName name="仮起債区分_23">#REF!</definedName>
    <definedName name="仮起債区分_24">#REF!</definedName>
    <definedName name="仮起債区分_25">#REF!</definedName>
    <definedName name="仮起債区分_26">#REF!</definedName>
    <definedName name="仮起債区分_27">#REF!</definedName>
    <definedName name="仮起債区分_28">#REF!</definedName>
    <definedName name="仮起債区分_29">#REF!</definedName>
    <definedName name="仮起債区分_3">#REF!</definedName>
    <definedName name="仮起債区分_30">#REF!</definedName>
    <definedName name="仮起債区分_31">#REF!</definedName>
    <definedName name="仮起債区分_32">#REF!</definedName>
    <definedName name="仮起債区分_4">#REF!</definedName>
    <definedName name="仮起債区分_5">#REF!</definedName>
    <definedName name="仮起債区分_6">#REF!</definedName>
    <definedName name="仮起債区分_7">#REF!</definedName>
    <definedName name="仮起債区分_8">#REF!</definedName>
    <definedName name="仮起債区分_9">#REF!</definedName>
    <definedName name="会計">#REF!</definedName>
    <definedName name="会計タイトル_1">#REF!</definedName>
    <definedName name="会計略名">#REF!</definedName>
    <definedName name="元金_1">#REF!</definedName>
    <definedName name="元金_10">#REF!</definedName>
    <definedName name="元金_11">#REF!</definedName>
    <definedName name="元金_12">#REF!</definedName>
    <definedName name="元金_13">#REF!</definedName>
    <definedName name="元金_14">#REF!</definedName>
    <definedName name="元金_15">#REF!</definedName>
    <definedName name="元金_16">#REF!</definedName>
    <definedName name="元金_17">#REF!</definedName>
    <definedName name="元金_18">#REF!</definedName>
    <definedName name="元金_19">#REF!</definedName>
    <definedName name="元金_2">#REF!</definedName>
    <definedName name="元金_20">#REF!</definedName>
    <definedName name="元金_21">#REF!</definedName>
    <definedName name="元金_22">#REF!</definedName>
    <definedName name="元金_23">#REF!</definedName>
    <definedName name="元金_24">#REF!</definedName>
    <definedName name="元金_25">#REF!</definedName>
    <definedName name="元金_26">#REF!</definedName>
    <definedName name="元金_27">#REF!</definedName>
    <definedName name="元金_28">#REF!</definedName>
    <definedName name="元金_29">#REF!</definedName>
    <definedName name="元金_3">#REF!</definedName>
    <definedName name="元金_30">#REF!</definedName>
    <definedName name="元金_31">#REF!</definedName>
    <definedName name="元金_32">#REF!</definedName>
    <definedName name="元金_4">#REF!</definedName>
    <definedName name="元金_5">#REF!</definedName>
    <definedName name="元金_6">#REF!</definedName>
    <definedName name="元金_7">#REF!</definedName>
    <definedName name="元金_8">#REF!</definedName>
    <definedName name="元金_9">#REF!</definedName>
    <definedName name="元利合計_1">#REF!</definedName>
    <definedName name="元利合計_10">#REF!</definedName>
    <definedName name="元利合計_11">#REF!</definedName>
    <definedName name="元利合計_12">#REF!</definedName>
    <definedName name="元利合計_13">#REF!</definedName>
    <definedName name="元利合計_14">#REF!</definedName>
    <definedName name="元利合計_15">#REF!</definedName>
    <definedName name="元利合計_16">#REF!</definedName>
    <definedName name="元利合計_17">#REF!</definedName>
    <definedName name="元利合計_18">#REF!</definedName>
    <definedName name="元利合計_19">#REF!</definedName>
    <definedName name="元利合計_2">#REF!</definedName>
    <definedName name="元利合計_20">#REF!</definedName>
    <definedName name="元利合計_21">#REF!</definedName>
    <definedName name="元利合計_22">#REF!</definedName>
    <definedName name="元利合計_23">#REF!</definedName>
    <definedName name="元利合計_24">#REF!</definedName>
    <definedName name="元利合計_25">#REF!</definedName>
    <definedName name="元利合計_26">#REF!</definedName>
    <definedName name="元利合計_27">#REF!</definedName>
    <definedName name="元利合計_28">#REF!</definedName>
    <definedName name="元利合計_29">#REF!</definedName>
    <definedName name="元利合計_3">#REF!</definedName>
    <definedName name="元利合計_30">#REF!</definedName>
    <definedName name="元利合計_31">#REF!</definedName>
    <definedName name="元利合計_32">#REF!</definedName>
    <definedName name="元利合計_4">#REF!</definedName>
    <definedName name="元利合計_5">#REF!</definedName>
    <definedName name="元利合計_6">#REF!</definedName>
    <definedName name="元利合計_7">#REF!</definedName>
    <definedName name="元利合計_8">#REF!</definedName>
    <definedName name="元利合計_9">#REF!</definedName>
    <definedName name="現頁">#REF!</definedName>
    <definedName name="差引残高_1">#REF!</definedName>
    <definedName name="差引残高_10">#REF!</definedName>
    <definedName name="差引残高_11">#REF!</definedName>
    <definedName name="差引残高_12">#REF!</definedName>
    <definedName name="差引残高_13">#REF!</definedName>
    <definedName name="差引残高_14">#REF!</definedName>
    <definedName name="差引残高_15">#REF!</definedName>
    <definedName name="差引残高_16">#REF!</definedName>
    <definedName name="差引残高_17">#REF!</definedName>
    <definedName name="差引残高_18">#REF!</definedName>
    <definedName name="差引残高_19">#REF!</definedName>
    <definedName name="差引残高_2">#REF!</definedName>
    <definedName name="差引残高_20">#REF!</definedName>
    <definedName name="差引残高_21">#REF!</definedName>
    <definedName name="差引残高_22">#REF!</definedName>
    <definedName name="差引残高_23">#REF!</definedName>
    <definedName name="差引残高_24">#REF!</definedName>
    <definedName name="差引残高_25">#REF!</definedName>
    <definedName name="差引残高_26">#REF!</definedName>
    <definedName name="差引残高_27">#REF!</definedName>
    <definedName name="差引残高_28">#REF!</definedName>
    <definedName name="差引残高_29">#REF!</definedName>
    <definedName name="差引残高_3">#REF!</definedName>
    <definedName name="差引残高_30">#REF!</definedName>
    <definedName name="差引残高_31">#REF!</definedName>
    <definedName name="差引残高_32">#REF!</definedName>
    <definedName name="差引残高_4">#REF!</definedName>
    <definedName name="差引残高_5">#REF!</definedName>
    <definedName name="差引残高_6">#REF!</definedName>
    <definedName name="差引残高_7">#REF!</definedName>
    <definedName name="差引残高_8">#REF!</definedName>
    <definedName name="差引残高_9">#REF!</definedName>
    <definedName name="差引残高タイトル">#REF!</definedName>
    <definedName name="作成時間">#REF!</definedName>
    <definedName name="作成日付">#REF!</definedName>
    <definedName name="指定日_1">#REF!</definedName>
    <definedName name="指定日タイトル_1">#REF!</definedName>
    <definedName name="借入借換区分_1">#REF!</definedName>
    <definedName name="借入借換区分_10">#REF!</definedName>
    <definedName name="借入借換区分_11">#REF!</definedName>
    <definedName name="借入借換区分_12">#REF!</definedName>
    <definedName name="借入借換区分_13">#REF!</definedName>
    <definedName name="借入借換区分_14">#REF!</definedName>
    <definedName name="借入借換区分_15">#REF!</definedName>
    <definedName name="借入借換区分_16">#REF!</definedName>
    <definedName name="借入借換区分_17">#REF!</definedName>
    <definedName name="借入借換区分_18">#REF!</definedName>
    <definedName name="借入借換区分_19">#REF!</definedName>
    <definedName name="借入借換区分_2">#REF!</definedName>
    <definedName name="借入借換区分_20">#REF!</definedName>
    <definedName name="借入借換区分_21">#REF!</definedName>
    <definedName name="借入借換区分_22">#REF!</definedName>
    <definedName name="借入借換区分_23">#REF!</definedName>
    <definedName name="借入借換区分_24">#REF!</definedName>
    <definedName name="借入借換区分_25">#REF!</definedName>
    <definedName name="借入借換区分_26">#REF!</definedName>
    <definedName name="借入借換区分_27">#REF!</definedName>
    <definedName name="借入借換区分_28">#REF!</definedName>
    <definedName name="借入借換区分_29">#REF!</definedName>
    <definedName name="借入借換区分_3">#REF!</definedName>
    <definedName name="借入借換区分_30">#REF!</definedName>
    <definedName name="借入借換区分_31">#REF!</definedName>
    <definedName name="借入借換区分_32">#REF!</definedName>
    <definedName name="借入借換区分_4">#REF!</definedName>
    <definedName name="借入借換区分_5">#REF!</definedName>
    <definedName name="借入借換区分_6">#REF!</definedName>
    <definedName name="借入借換区分_7">#REF!</definedName>
    <definedName name="借入借換区分_8">#REF!</definedName>
    <definedName name="借入借換区分_9">#REF!</definedName>
    <definedName name="借入番号_1">#REF!</definedName>
    <definedName name="借入番号_10">#REF!</definedName>
    <definedName name="借入番号_11">#REF!</definedName>
    <definedName name="借入番号_12">#REF!</definedName>
    <definedName name="借入番号_13">#REF!</definedName>
    <definedName name="借入番号_14">#REF!</definedName>
    <definedName name="借入番号_15">#REF!</definedName>
    <definedName name="借入番号_16">#REF!</definedName>
    <definedName name="借入番号_17">#REF!</definedName>
    <definedName name="借入番号_18">#REF!</definedName>
    <definedName name="借入番号_19">#REF!</definedName>
    <definedName name="借入番号_2">#REF!</definedName>
    <definedName name="借入番号_20">#REF!</definedName>
    <definedName name="借入番号_21">#REF!</definedName>
    <definedName name="借入番号_22">#REF!</definedName>
    <definedName name="借入番号_23">#REF!</definedName>
    <definedName name="借入番号_24">#REF!</definedName>
    <definedName name="借入番号_25">#REF!</definedName>
    <definedName name="借入番号_26">#REF!</definedName>
    <definedName name="借入番号_27">#REF!</definedName>
    <definedName name="借入番号_28">#REF!</definedName>
    <definedName name="借入番号_29">#REF!</definedName>
    <definedName name="借入番号_3">#REF!</definedName>
    <definedName name="借入番号_30">#REF!</definedName>
    <definedName name="借入番号_31">#REF!</definedName>
    <definedName name="借入番号_32">#REF!</definedName>
    <definedName name="借入番号_4">#REF!</definedName>
    <definedName name="借入番号_5">#REF!</definedName>
    <definedName name="借入番号_6">#REF!</definedName>
    <definedName name="借入番号_7">#REF!</definedName>
    <definedName name="借入番号_8">#REF!</definedName>
    <definedName name="借入番号_9">#REF!</definedName>
    <definedName name="出力年度_1">#REF!</definedName>
    <definedName name="上位コード１">#REF!</definedName>
    <definedName name="上位コード１略名">#REF!</definedName>
    <definedName name="上位コード２">#REF!</definedName>
    <definedName name="上位コード２略名">#REF!</definedName>
    <definedName name="上位コード３">#REF!</definedName>
    <definedName name="上位コード３略名">#REF!</definedName>
    <definedName name="上位コードタイトル１">#REF!</definedName>
    <definedName name="上位コードタイトル２">#REF!</definedName>
    <definedName name="上位コードタイトル３">#REF!</definedName>
    <definedName name="条件許可年度開始_1">#REF!</definedName>
    <definedName name="条件許可年度終了_1">#REF!</definedName>
    <definedName name="条件借入年度開始_1">#REF!</definedName>
    <definedName name="条件借入年度終了_1">#REF!</definedName>
    <definedName name="条件台帳分類_1">#REF!</definedName>
    <definedName name="条件台帳分類略名_1">#REF!</definedName>
    <definedName name="前年度末残_1">#REF!</definedName>
    <definedName name="前年度末残_10">#REF!</definedName>
    <definedName name="前年度末残_11">#REF!</definedName>
    <definedName name="前年度末残_12">#REF!</definedName>
    <definedName name="前年度末残_13">#REF!</definedName>
    <definedName name="前年度末残_14">#REF!</definedName>
    <definedName name="前年度末残_15">#REF!</definedName>
    <definedName name="前年度末残_16">#REF!</definedName>
    <definedName name="前年度末残_17">#REF!</definedName>
    <definedName name="前年度末残_18">#REF!</definedName>
    <definedName name="前年度末残_19">#REF!</definedName>
    <definedName name="前年度末残_2">#REF!</definedName>
    <definedName name="前年度末残_20">#REF!</definedName>
    <definedName name="前年度末残_21">#REF!</definedName>
    <definedName name="前年度末残_22">#REF!</definedName>
    <definedName name="前年度末残_23">#REF!</definedName>
    <definedName name="前年度末残_24">#REF!</definedName>
    <definedName name="前年度末残_25">#REF!</definedName>
    <definedName name="前年度末残_26">#REF!</definedName>
    <definedName name="前年度末残_27">#REF!</definedName>
    <definedName name="前年度末残_28">#REF!</definedName>
    <definedName name="前年度末残_29">#REF!</definedName>
    <definedName name="前年度末残_3">#REF!</definedName>
    <definedName name="前年度末残_30">#REF!</definedName>
    <definedName name="前年度末残_31">#REF!</definedName>
    <definedName name="前年度末残_32">#REF!</definedName>
    <definedName name="前年度末残_4">#REF!</definedName>
    <definedName name="前年度末残_5">#REF!</definedName>
    <definedName name="前年度末残_6">#REF!</definedName>
    <definedName name="前年度末残_7">#REF!</definedName>
    <definedName name="前年度末残_8">#REF!</definedName>
    <definedName name="前年度末残_9">#REF!</definedName>
    <definedName name="帳票タイトル">#REF!</definedName>
    <definedName name="調書明細">#REF!</definedName>
    <definedName name="調書明細行_1">#REF!</definedName>
    <definedName name="調書明細行_10">#REF!</definedName>
    <definedName name="調書明細行_11">#REF!</definedName>
    <definedName name="調書明細行_12">#REF!</definedName>
    <definedName name="調書明細行_13">#REF!</definedName>
    <definedName name="調書明細行_14">#REF!</definedName>
    <definedName name="調書明細行_15">#REF!</definedName>
    <definedName name="調書明細行_16">#REF!</definedName>
    <definedName name="調書明細行_17">#REF!</definedName>
    <definedName name="調書明細行_18">#REF!</definedName>
    <definedName name="調書明細行_19">#REF!</definedName>
    <definedName name="調書明細行_2">#REF!</definedName>
    <definedName name="調書明細行_20">#REF!</definedName>
    <definedName name="調書明細行_21">#REF!</definedName>
    <definedName name="調書明細行_22">#REF!</definedName>
    <definedName name="調書明細行_23">#REF!</definedName>
    <definedName name="調書明細行_24">#REF!</definedName>
    <definedName name="調書明細行_25">#REF!</definedName>
    <definedName name="調書明細行_26">#REF!</definedName>
    <definedName name="調書明細行_27">#REF!</definedName>
    <definedName name="調書明細行_28">#REF!</definedName>
    <definedName name="調書明細行_29">#REF!</definedName>
    <definedName name="調書明細行_3">#REF!</definedName>
    <definedName name="調書明細行_30">#REF!</definedName>
    <definedName name="調書明細行_31">#REF!</definedName>
    <definedName name="調書明細行_32">#REF!</definedName>
    <definedName name="調書明細行_4">#REF!</definedName>
    <definedName name="調書明細行_5">#REF!</definedName>
    <definedName name="調書明細行_6">#REF!</definedName>
    <definedName name="調書明細行_7">#REF!</definedName>
    <definedName name="調書明細行_8">#REF!</definedName>
    <definedName name="調書明細行_9">#REF!</definedName>
    <definedName name="発行額_1">#REF!</definedName>
    <definedName name="発行額_10">#REF!</definedName>
    <definedName name="発行額_11">#REF!</definedName>
    <definedName name="発行額_12">#REF!</definedName>
    <definedName name="発行額_13">#REF!</definedName>
    <definedName name="発行額_14">#REF!</definedName>
    <definedName name="発行額_15">#REF!</definedName>
    <definedName name="発行額_16">#REF!</definedName>
    <definedName name="発行額_17">#REF!</definedName>
    <definedName name="発行額_18">#REF!</definedName>
    <definedName name="発行額_19">#REF!</definedName>
    <definedName name="発行額_2">#REF!</definedName>
    <definedName name="発行額_20">#REF!</definedName>
    <definedName name="発行額_21">#REF!</definedName>
    <definedName name="発行額_22">#REF!</definedName>
    <definedName name="発行額_23">#REF!</definedName>
    <definedName name="発行額_24">#REF!</definedName>
    <definedName name="発行額_25">#REF!</definedName>
    <definedName name="発行額_26">#REF!</definedName>
    <definedName name="発行額_27">#REF!</definedName>
    <definedName name="発行額_28">#REF!</definedName>
    <definedName name="発行額_29">#REF!</definedName>
    <definedName name="発行額_3">#REF!</definedName>
    <definedName name="発行額_30">#REF!</definedName>
    <definedName name="発行額_31">#REF!</definedName>
    <definedName name="発行額_32">#REF!</definedName>
    <definedName name="発行額_4">#REF!</definedName>
    <definedName name="発行額_5">#REF!</definedName>
    <definedName name="発行額_6">#REF!</definedName>
    <definedName name="発行額_7">#REF!</definedName>
    <definedName name="発行額_8">#REF!</definedName>
    <definedName name="発行額_9">#REF!</definedName>
    <definedName name="分割番号１_1">#REF!</definedName>
    <definedName name="分割番号１_10">#REF!</definedName>
    <definedName name="分割番号１_11">#REF!</definedName>
    <definedName name="分割番号１_12">#REF!</definedName>
    <definedName name="分割番号１_13">#REF!</definedName>
    <definedName name="分割番号１_14">#REF!</definedName>
    <definedName name="分割番号１_15">#REF!</definedName>
    <definedName name="分割番号１_16">#REF!</definedName>
    <definedName name="分割番号１_17">#REF!</definedName>
    <definedName name="分割番号１_18">#REF!</definedName>
    <definedName name="分割番号１_19">#REF!</definedName>
    <definedName name="分割番号１_2">#REF!</definedName>
    <definedName name="分割番号１_20">#REF!</definedName>
    <definedName name="分割番号１_21">#REF!</definedName>
    <definedName name="分割番号１_22">#REF!</definedName>
    <definedName name="分割番号１_23">#REF!</definedName>
    <definedName name="分割番号１_24">#REF!</definedName>
    <definedName name="分割番号１_25">#REF!</definedName>
    <definedName name="分割番号１_26">#REF!</definedName>
    <definedName name="分割番号１_27">#REF!</definedName>
    <definedName name="分割番号１_28">#REF!</definedName>
    <definedName name="分割番号１_29">#REF!</definedName>
    <definedName name="分割番号１_3">#REF!</definedName>
    <definedName name="分割番号１_30">#REF!</definedName>
    <definedName name="分割番号１_31">#REF!</definedName>
    <definedName name="分割番号１_32">#REF!</definedName>
    <definedName name="分割番号１_4">#REF!</definedName>
    <definedName name="分割番号１_5">#REF!</definedName>
    <definedName name="分割番号１_6">#REF!</definedName>
    <definedName name="分割番号１_7">#REF!</definedName>
    <definedName name="分割番号１_8">#REF!</definedName>
    <definedName name="分割番号１_9">#REF!</definedName>
    <definedName name="分割番号２_1">#REF!</definedName>
    <definedName name="分割番号２_10">#REF!</definedName>
    <definedName name="分割番号２_11">#REF!</definedName>
    <definedName name="分割番号２_12">#REF!</definedName>
    <definedName name="分割番号２_13">#REF!</definedName>
    <definedName name="分割番号２_14">#REF!</definedName>
    <definedName name="分割番号２_15">#REF!</definedName>
    <definedName name="分割番号２_16">#REF!</definedName>
    <definedName name="分割番号２_17">#REF!</definedName>
    <definedName name="分割番号２_18">#REF!</definedName>
    <definedName name="分割番号２_19">#REF!</definedName>
    <definedName name="分割番号２_2">#REF!</definedName>
    <definedName name="分割番号２_20">#REF!</definedName>
    <definedName name="分割番号２_21">#REF!</definedName>
    <definedName name="分割番号２_22">#REF!</definedName>
    <definedName name="分割番号２_23">#REF!</definedName>
    <definedName name="分割番号２_24">#REF!</definedName>
    <definedName name="分割番号２_25">#REF!</definedName>
    <definedName name="分割番号２_26">#REF!</definedName>
    <definedName name="分割番号２_27">#REF!</definedName>
    <definedName name="分割番号２_28">#REF!</definedName>
    <definedName name="分割番号２_29">#REF!</definedName>
    <definedName name="分割番号２_3">#REF!</definedName>
    <definedName name="分割番号２_30">#REF!</definedName>
    <definedName name="分割番号２_31">#REF!</definedName>
    <definedName name="分割番号２_32">#REF!</definedName>
    <definedName name="分割番号２_4">#REF!</definedName>
    <definedName name="分割番号２_5">#REF!</definedName>
    <definedName name="分割番号２_6">#REF!</definedName>
    <definedName name="分割番号２_7">#REF!</definedName>
    <definedName name="分割番号２_8">#REF!</definedName>
    <definedName name="分割番号２_9">#REF!</definedName>
    <definedName name="利子_1">#REF!</definedName>
    <definedName name="利子_10">#REF!</definedName>
    <definedName name="利子_11">#REF!</definedName>
    <definedName name="利子_12">#REF!</definedName>
    <definedName name="利子_13">#REF!</definedName>
    <definedName name="利子_14">#REF!</definedName>
    <definedName name="利子_15">#REF!</definedName>
    <definedName name="利子_16">#REF!</definedName>
    <definedName name="利子_17">#REF!</definedName>
    <definedName name="利子_18">#REF!</definedName>
    <definedName name="利子_19">#REF!</definedName>
    <definedName name="利子_2">#REF!</definedName>
    <definedName name="利子_20">#REF!</definedName>
    <definedName name="利子_21">#REF!</definedName>
    <definedName name="利子_22">#REF!</definedName>
    <definedName name="利子_23">#REF!</definedName>
    <definedName name="利子_24">#REF!</definedName>
    <definedName name="利子_25">#REF!</definedName>
    <definedName name="利子_26">#REF!</definedName>
    <definedName name="利子_27">#REF!</definedName>
    <definedName name="利子_28">#REF!</definedName>
    <definedName name="利子_29">#REF!</definedName>
    <definedName name="利子_3">#REF!</definedName>
    <definedName name="利子_30">#REF!</definedName>
    <definedName name="利子_31">#REF!</definedName>
    <definedName name="利子_32">#REF!</definedName>
    <definedName name="利子_4">#REF!</definedName>
    <definedName name="利子_5">#REF!</definedName>
    <definedName name="利子_6">#REF!</definedName>
    <definedName name="利子_7">#REF!</definedName>
    <definedName name="利子_8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71" l="1"/>
  <c r="I16" i="55" l="1"/>
  <c r="H10" i="68" l="1"/>
  <c r="G23" i="68"/>
  <c r="G12" i="68"/>
  <c r="G11" i="68"/>
  <c r="G10" i="68"/>
  <c r="F33" i="68"/>
  <c r="D34" i="68"/>
  <c r="D33" i="68"/>
  <c r="J32" i="75"/>
  <c r="I33" i="75"/>
  <c r="J33" i="75" s="1"/>
  <c r="I32" i="75"/>
  <c r="F32" i="75"/>
  <c r="F33" i="75"/>
  <c r="F34" i="75"/>
  <c r="E34" i="75"/>
  <c r="E32" i="75"/>
  <c r="E33" i="75"/>
  <c r="D34" i="75"/>
  <c r="D33" i="75"/>
  <c r="D32" i="75"/>
  <c r="F31" i="75"/>
  <c r="E31" i="75"/>
  <c r="J26" i="75"/>
  <c r="J27" i="75"/>
  <c r="J28" i="75"/>
  <c r="J29" i="75"/>
  <c r="J30" i="75"/>
  <c r="J31" i="75"/>
  <c r="I31" i="75"/>
  <c r="F26" i="75"/>
  <c r="F27" i="75"/>
  <c r="F28" i="75"/>
  <c r="F29" i="75"/>
  <c r="J24" i="75"/>
  <c r="J23" i="75"/>
  <c r="J25" i="75"/>
  <c r="I25" i="75"/>
  <c r="F23" i="75"/>
  <c r="F24" i="75"/>
  <c r="F25" i="75"/>
  <c r="E25" i="75"/>
  <c r="J17" i="75"/>
  <c r="J18" i="75"/>
  <c r="J19" i="75"/>
  <c r="J20" i="75"/>
  <c r="J21" i="75"/>
  <c r="I22" i="75"/>
  <c r="J22" i="75" s="1"/>
  <c r="F21" i="75"/>
  <c r="F22" i="75"/>
  <c r="F20" i="75"/>
  <c r="E22" i="75"/>
  <c r="I34" i="75" l="1"/>
  <c r="J34" i="75" s="1"/>
  <c r="E16" i="75"/>
  <c r="J14" i="75"/>
  <c r="J15" i="75"/>
  <c r="J16" i="75"/>
  <c r="I16" i="75"/>
  <c r="F14" i="75"/>
  <c r="J11" i="75"/>
  <c r="J12" i="75"/>
  <c r="J13" i="75"/>
  <c r="I13" i="75"/>
  <c r="F11" i="75"/>
  <c r="F12" i="75"/>
  <c r="F13" i="75"/>
  <c r="E13" i="75"/>
  <c r="J9" i="75"/>
  <c r="J10" i="75"/>
  <c r="J8" i="75"/>
  <c r="I10" i="75"/>
  <c r="F10" i="75"/>
  <c r="F9" i="75"/>
  <c r="F8" i="75"/>
  <c r="E10" i="75"/>
  <c r="E29" i="71"/>
  <c r="E30" i="71" s="1"/>
  <c r="E33" i="71"/>
  <c r="E32" i="71"/>
  <c r="E31" i="71"/>
  <c r="E26" i="71"/>
  <c r="E27" i="71"/>
  <c r="E28" i="71"/>
  <c r="E25" i="71"/>
  <c r="E24" i="71"/>
  <c r="E18" i="71"/>
  <c r="E19" i="71"/>
  <c r="E20" i="71"/>
  <c r="E21" i="71"/>
  <c r="E22" i="71"/>
  <c r="E23" i="71"/>
  <c r="E17" i="71"/>
  <c r="E15" i="71"/>
  <c r="E16" i="71"/>
  <c r="E14" i="71"/>
  <c r="E13" i="71"/>
  <c r="E11" i="71"/>
  <c r="J7" i="71"/>
  <c r="E10" i="71"/>
  <c r="E8" i="71"/>
  <c r="E9" i="71"/>
  <c r="E7" i="71"/>
  <c r="D34" i="71"/>
  <c r="D33" i="71"/>
  <c r="D30" i="71"/>
  <c r="D24" i="71"/>
  <c r="D16" i="71"/>
  <c r="D10" i="71"/>
  <c r="J10" i="71" l="1"/>
  <c r="J9" i="71" l="1"/>
  <c r="J14" i="71" s="1"/>
  <c r="J15" i="71"/>
  <c r="J16" i="71"/>
  <c r="J17" i="71"/>
  <c r="J18" i="71"/>
  <c r="J19" i="71"/>
  <c r="J20" i="71"/>
  <c r="J11" i="71"/>
  <c r="J12" i="71"/>
  <c r="J13" i="71"/>
  <c r="I21" i="71"/>
  <c r="I14" i="71"/>
  <c r="I22" i="71" s="1"/>
  <c r="J21" i="71" l="1"/>
  <c r="J22" i="71" s="1"/>
  <c r="O26" i="68"/>
  <c r="G8" i="74"/>
  <c r="G9" i="74"/>
  <c r="G10" i="74"/>
  <c r="G11" i="74"/>
  <c r="G12" i="74"/>
  <c r="G13" i="74"/>
  <c r="G14" i="74"/>
  <c r="G15" i="74"/>
  <c r="G16" i="74"/>
  <c r="G17" i="74"/>
  <c r="F11" i="74"/>
  <c r="F17" i="74"/>
  <c r="F9" i="74"/>
  <c r="F10" i="74"/>
  <c r="F12" i="74"/>
  <c r="F13" i="74"/>
  <c r="F14" i="74"/>
  <c r="F15" i="74"/>
  <c r="F16" i="74"/>
  <c r="F8" i="74"/>
  <c r="E17" i="74"/>
  <c r="J9" i="74"/>
  <c r="I16" i="74"/>
  <c r="J16" i="74" s="1"/>
  <c r="I8" i="74"/>
  <c r="J8" i="74" s="1"/>
  <c r="I9" i="74"/>
  <c r="I10" i="74"/>
  <c r="J10" i="74" s="1"/>
  <c r="I11" i="74"/>
  <c r="J11" i="74" s="1"/>
  <c r="I12" i="74"/>
  <c r="J12" i="74" s="1"/>
  <c r="I13" i="74"/>
  <c r="J13" i="74" s="1"/>
  <c r="I14" i="74"/>
  <c r="J14" i="74" s="1"/>
  <c r="I15" i="74"/>
  <c r="J15" i="74" s="1"/>
  <c r="H17" i="74"/>
  <c r="D17" i="74"/>
  <c r="O24" i="73"/>
  <c r="O26" i="73"/>
  <c r="N24" i="73"/>
  <c r="M26" i="73"/>
  <c r="N25" i="73"/>
  <c r="N10" i="73"/>
  <c r="L26" i="73"/>
  <c r="N11" i="73"/>
  <c r="N12" i="73"/>
  <c r="N13" i="73"/>
  <c r="N14" i="73"/>
  <c r="N15" i="73"/>
  <c r="N16" i="73"/>
  <c r="N17" i="73"/>
  <c r="N18" i="73"/>
  <c r="N19" i="73"/>
  <c r="N20" i="73"/>
  <c r="N21" i="73"/>
  <c r="N22" i="73"/>
  <c r="N23" i="73"/>
  <c r="F22" i="73"/>
  <c r="D33" i="73"/>
  <c r="E34" i="73"/>
  <c r="E33" i="73"/>
  <c r="D34" i="73"/>
  <c r="F11" i="73"/>
  <c r="F34" i="73" s="1"/>
  <c r="H34" i="73" s="1"/>
  <c r="F12" i="73"/>
  <c r="F13" i="73"/>
  <c r="F14" i="73"/>
  <c r="F15" i="73"/>
  <c r="F16" i="73"/>
  <c r="H16" i="73" s="1"/>
  <c r="F17" i="73"/>
  <c r="H17" i="73" s="1"/>
  <c r="F18" i="73"/>
  <c r="F19" i="73"/>
  <c r="F20" i="73"/>
  <c r="H20" i="73" s="1"/>
  <c r="F21" i="73"/>
  <c r="F23" i="73"/>
  <c r="F24" i="73"/>
  <c r="H24" i="73" s="1"/>
  <c r="F25" i="73"/>
  <c r="F26" i="73"/>
  <c r="H26" i="73" s="1"/>
  <c r="F27" i="73"/>
  <c r="F28" i="73"/>
  <c r="H28" i="73" s="1"/>
  <c r="F29" i="73"/>
  <c r="F30" i="73"/>
  <c r="H30" i="73" s="1"/>
  <c r="F31" i="73"/>
  <c r="H11" i="73"/>
  <c r="H15" i="73"/>
  <c r="H18" i="73"/>
  <c r="F10" i="73"/>
  <c r="F33" i="73" s="1"/>
  <c r="H33" i="73" s="1"/>
  <c r="E32" i="73"/>
  <c r="H12" i="73"/>
  <c r="H13" i="73"/>
  <c r="H14" i="73"/>
  <c r="H19" i="73"/>
  <c r="H21" i="73"/>
  <c r="H23" i="73"/>
  <c r="H25" i="73"/>
  <c r="H27" i="73"/>
  <c r="H29" i="73"/>
  <c r="H31" i="73"/>
  <c r="H15" i="56"/>
  <c r="H11" i="56"/>
  <c r="H10" i="56"/>
  <c r="H9" i="56"/>
  <c r="H8" i="56"/>
  <c r="G30" i="57"/>
  <c r="G18" i="57"/>
  <c r="N30" i="57"/>
  <c r="M30" i="57"/>
  <c r="M29" i="57"/>
  <c r="M31" i="57" s="1"/>
  <c r="L30" i="57"/>
  <c r="J30" i="57"/>
  <c r="L29" i="57"/>
  <c r="J29" i="57"/>
  <c r="H30" i="57"/>
  <c r="F30" i="57"/>
  <c r="F29" i="57"/>
  <c r="D30" i="57"/>
  <c r="D29" i="57"/>
  <c r="D31" i="57" s="1"/>
  <c r="M26" i="57"/>
  <c r="G26" i="57"/>
  <c r="H26" i="57"/>
  <c r="N26" i="57"/>
  <c r="L28" i="57"/>
  <c r="K28" i="57"/>
  <c r="J28" i="57"/>
  <c r="N27" i="57"/>
  <c r="M27" i="57"/>
  <c r="F28" i="57"/>
  <c r="E28" i="57"/>
  <c r="D28" i="57"/>
  <c r="H27" i="57"/>
  <c r="G27" i="57"/>
  <c r="L22" i="57"/>
  <c r="K22" i="57"/>
  <c r="J22" i="57"/>
  <c r="N21" i="57"/>
  <c r="M21" i="57"/>
  <c r="N20" i="57"/>
  <c r="M20" i="57"/>
  <c r="F22" i="57"/>
  <c r="E22" i="57"/>
  <c r="D22" i="57"/>
  <c r="H21" i="57"/>
  <c r="G21" i="57"/>
  <c r="H20" i="57"/>
  <c r="G20" i="57"/>
  <c r="G22" i="57" s="1"/>
  <c r="H19" i="57"/>
  <c r="L19" i="57"/>
  <c r="K19" i="57"/>
  <c r="J19" i="57"/>
  <c r="N18" i="57"/>
  <c r="M18" i="57"/>
  <c r="N17" i="57"/>
  <c r="M17" i="57"/>
  <c r="F19" i="57"/>
  <c r="E19" i="57"/>
  <c r="D19" i="57"/>
  <c r="H18" i="57"/>
  <c r="H17" i="57"/>
  <c r="G17" i="57"/>
  <c r="M16" i="57"/>
  <c r="N16" i="57"/>
  <c r="G14" i="57"/>
  <c r="L16" i="57"/>
  <c r="K16" i="57"/>
  <c r="J16" i="57"/>
  <c r="N15" i="57"/>
  <c r="M15" i="57"/>
  <c r="N14" i="57"/>
  <c r="M14" i="57"/>
  <c r="F16" i="57"/>
  <c r="D16" i="57"/>
  <c r="E16" i="57"/>
  <c r="H14" i="57"/>
  <c r="G16" i="57"/>
  <c r="M13" i="57"/>
  <c r="G13" i="57"/>
  <c r="N13" i="57"/>
  <c r="H13" i="57"/>
  <c r="H12" i="57"/>
  <c r="H9" i="57"/>
  <c r="N9" i="57"/>
  <c r="N12" i="57"/>
  <c r="N11" i="57"/>
  <c r="N8" i="57"/>
  <c r="M10" i="57"/>
  <c r="L13" i="57"/>
  <c r="K13" i="57"/>
  <c r="J13" i="57"/>
  <c r="M12" i="57"/>
  <c r="M11" i="57"/>
  <c r="G12" i="57"/>
  <c r="F13" i="57"/>
  <c r="E13" i="57"/>
  <c r="D13" i="57"/>
  <c r="H11" i="57"/>
  <c r="G11" i="57"/>
  <c r="M8" i="57"/>
  <c r="M9" i="57"/>
  <c r="G10" i="57"/>
  <c r="G9" i="57"/>
  <c r="G8" i="57"/>
  <c r="D10" i="57"/>
  <c r="F10" i="57"/>
  <c r="H10" i="57" s="1"/>
  <c r="J10" i="57"/>
  <c r="N10" i="57" s="1"/>
  <c r="L10" i="57"/>
  <c r="H8" i="57"/>
  <c r="J16" i="55"/>
  <c r="J17" i="55"/>
  <c r="H17" i="56"/>
  <c r="L11" i="56"/>
  <c r="L10" i="56"/>
  <c r="L9" i="56"/>
  <c r="L12" i="56"/>
  <c r="L13" i="56"/>
  <c r="L14" i="56"/>
  <c r="L15" i="56"/>
  <c r="L16" i="56"/>
  <c r="L17" i="56"/>
  <c r="L8" i="56"/>
  <c r="K9" i="56"/>
  <c r="K10" i="56"/>
  <c r="K11" i="56"/>
  <c r="K12" i="56"/>
  <c r="K13" i="56"/>
  <c r="K14" i="56"/>
  <c r="K15" i="56"/>
  <c r="K16" i="56"/>
  <c r="K8" i="56"/>
  <c r="J16" i="56"/>
  <c r="J15" i="56"/>
  <c r="J14" i="56"/>
  <c r="J13" i="56"/>
  <c r="J12" i="56"/>
  <c r="J11" i="56"/>
  <c r="J10" i="56"/>
  <c r="J9" i="56"/>
  <c r="J8" i="56"/>
  <c r="G9" i="56"/>
  <c r="G10" i="56"/>
  <c r="G11" i="56"/>
  <c r="G12" i="56"/>
  <c r="G13" i="56"/>
  <c r="G14" i="56"/>
  <c r="G15" i="56"/>
  <c r="G16" i="56"/>
  <c r="H12" i="56"/>
  <c r="H13" i="56"/>
  <c r="H14" i="56"/>
  <c r="H16" i="56"/>
  <c r="G8" i="56"/>
  <c r="F16" i="56"/>
  <c r="F15" i="56"/>
  <c r="F14" i="56"/>
  <c r="F13" i="56"/>
  <c r="F12" i="56"/>
  <c r="F11" i="56"/>
  <c r="F10" i="56"/>
  <c r="F9" i="56"/>
  <c r="F8" i="56"/>
  <c r="D16" i="56"/>
  <c r="D15" i="56"/>
  <c r="D14" i="56"/>
  <c r="D13" i="56"/>
  <c r="D12" i="56"/>
  <c r="D11" i="56"/>
  <c r="D10" i="56"/>
  <c r="D8" i="56"/>
  <c r="D9" i="56"/>
  <c r="N29" i="57" l="1"/>
  <c r="H29" i="57"/>
  <c r="I17" i="74"/>
  <c r="J17" i="74" s="1"/>
  <c r="N26" i="73"/>
  <c r="O10" i="73"/>
  <c r="H10" i="73"/>
  <c r="F32" i="73"/>
  <c r="H22" i="73"/>
  <c r="M28" i="57"/>
  <c r="N28" i="57"/>
  <c r="H28" i="57"/>
  <c r="G28" i="57"/>
  <c r="M22" i="57"/>
  <c r="N22" i="57"/>
  <c r="H22" i="57"/>
  <c r="G19" i="57"/>
  <c r="M19" i="57"/>
  <c r="N19" i="57"/>
  <c r="H16" i="57"/>
  <c r="J13" i="55"/>
  <c r="N16" i="55"/>
  <c r="N15" i="55"/>
  <c r="N14" i="55"/>
  <c r="N13" i="55"/>
  <c r="N12" i="55"/>
  <c r="N11" i="55"/>
  <c r="N10" i="55"/>
  <c r="M17" i="55"/>
  <c r="M16" i="55"/>
  <c r="M15" i="55"/>
  <c r="M14" i="55"/>
  <c r="M13" i="55"/>
  <c r="M12" i="55"/>
  <c r="M11" i="55"/>
  <c r="M10" i="55"/>
  <c r="J10" i="55"/>
  <c r="O25" i="68" l="1"/>
  <c r="P25" i="68"/>
  <c r="O12" i="68"/>
  <c r="O11" i="68"/>
  <c r="O10" i="68"/>
  <c r="O13" i="68"/>
  <c r="O14" i="68"/>
  <c r="O15" i="68"/>
  <c r="O16" i="68"/>
  <c r="O17" i="68"/>
  <c r="O18" i="68"/>
  <c r="O19" i="68"/>
  <c r="O20" i="68"/>
  <c r="O21" i="68"/>
  <c r="O22" i="68"/>
  <c r="O23" i="68"/>
  <c r="O24" i="68"/>
  <c r="P26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P23" i="68"/>
  <c r="P24" i="68"/>
  <c r="P10" i="68"/>
  <c r="G34" i="68"/>
  <c r="N26" i="68"/>
  <c r="L26" i="68"/>
  <c r="H14" i="68"/>
  <c r="H28" i="68"/>
  <c r="H24" i="68"/>
  <c r="H32" i="68"/>
  <c r="H34" i="68"/>
  <c r="H11" i="68"/>
  <c r="H12" i="68"/>
  <c r="H13" i="68"/>
  <c r="H15" i="68"/>
  <c r="H16" i="68"/>
  <c r="H17" i="68"/>
  <c r="H18" i="68"/>
  <c r="H19" i="68"/>
  <c r="H20" i="68"/>
  <c r="H21" i="68"/>
  <c r="H22" i="68"/>
  <c r="H23" i="68"/>
  <c r="H25" i="68"/>
  <c r="H26" i="68"/>
  <c r="H27" i="68"/>
  <c r="H29" i="68"/>
  <c r="H30" i="68"/>
  <c r="H31" i="68"/>
  <c r="G32" i="68"/>
  <c r="G13" i="68"/>
  <c r="G14" i="68"/>
  <c r="G15" i="68"/>
  <c r="G16" i="68"/>
  <c r="G17" i="68"/>
  <c r="G18" i="68"/>
  <c r="G19" i="68"/>
  <c r="G20" i="68"/>
  <c r="G21" i="68"/>
  <c r="G22" i="68"/>
  <c r="G24" i="68"/>
  <c r="G25" i="68"/>
  <c r="G26" i="68"/>
  <c r="G27" i="68"/>
  <c r="G28" i="68"/>
  <c r="G29" i="68"/>
  <c r="G30" i="68"/>
  <c r="G31" i="68"/>
  <c r="F34" i="68"/>
  <c r="F32" i="68"/>
  <c r="D32" i="68"/>
  <c r="D10" i="75"/>
  <c r="H10" i="75"/>
  <c r="D13" i="75"/>
  <c r="H13" i="75"/>
  <c r="D16" i="75"/>
  <c r="F16" i="75" s="1"/>
  <c r="H16" i="75"/>
  <c r="F17" i="75"/>
  <c r="D19" i="75"/>
  <c r="F19" i="75" s="1"/>
  <c r="H19" i="75"/>
  <c r="D22" i="75"/>
  <c r="H22" i="75"/>
  <c r="D25" i="75"/>
  <c r="H25" i="75"/>
  <c r="D28" i="75"/>
  <c r="H28" i="75"/>
  <c r="D31" i="75"/>
  <c r="H31" i="75"/>
  <c r="H32" i="75"/>
  <c r="H33" i="75"/>
  <c r="O11" i="73"/>
  <c r="O12" i="73"/>
  <c r="O13" i="73"/>
  <c r="O14" i="73"/>
  <c r="O15" i="73"/>
  <c r="O16" i="73"/>
  <c r="O17" i="73"/>
  <c r="O18" i="73"/>
  <c r="O19" i="73"/>
  <c r="O20" i="73"/>
  <c r="O21" i="73"/>
  <c r="O22" i="73"/>
  <c r="O23" i="73"/>
  <c r="D32" i="73"/>
  <c r="H32" i="73" s="1"/>
  <c r="G33" i="73"/>
  <c r="G34" i="73"/>
  <c r="H33" i="68" l="1"/>
  <c r="G33" i="68"/>
  <c r="H34" i="75"/>
  <c r="G17" i="56" l="1"/>
  <c r="G15" i="57"/>
  <c r="E7" i="58" l="1"/>
  <c r="E9" i="58" l="1"/>
  <c r="E8" i="58"/>
  <c r="C7" i="58" l="1"/>
  <c r="G29" i="57" l="1"/>
  <c r="G31" i="57" s="1"/>
  <c r="E29" i="57" l="1"/>
  <c r="K29" i="57"/>
  <c r="K30" i="57"/>
  <c r="E30" i="57"/>
  <c r="K10" i="57"/>
  <c r="E10" i="57"/>
  <c r="F31" i="57" l="1"/>
  <c r="H31" i="57" s="1"/>
  <c r="L31" i="57"/>
  <c r="K31" i="57"/>
  <c r="E31" i="57"/>
  <c r="I17" i="56" l="1"/>
  <c r="E17" i="56"/>
  <c r="X37" i="56"/>
  <c r="X34" i="56"/>
  <c r="X31" i="56"/>
  <c r="X28" i="56"/>
  <c r="X25" i="56"/>
  <c r="X22" i="56"/>
  <c r="X19" i="56"/>
  <c r="X16" i="56"/>
  <c r="X13" i="56"/>
  <c r="X7" i="56"/>
  <c r="W37" i="56"/>
  <c r="W34" i="56"/>
  <c r="W31" i="56"/>
  <c r="W28" i="56"/>
  <c r="W25" i="56"/>
  <c r="W22" i="56"/>
  <c r="W19" i="56"/>
  <c r="W16" i="56"/>
  <c r="W13" i="56"/>
  <c r="W7" i="56"/>
  <c r="V37" i="56"/>
  <c r="V34" i="56"/>
  <c r="V31" i="56"/>
  <c r="V28" i="56"/>
  <c r="V25" i="56"/>
  <c r="V22" i="56"/>
  <c r="V19" i="56"/>
  <c r="V16" i="56"/>
  <c r="V13" i="56"/>
  <c r="V7" i="56"/>
  <c r="U10" i="56"/>
  <c r="U40" i="56"/>
  <c r="W40" i="56" s="1"/>
  <c r="T37" i="56"/>
  <c r="T34" i="56"/>
  <c r="T31" i="56"/>
  <c r="T28" i="56"/>
  <c r="T25" i="56"/>
  <c r="T22" i="56"/>
  <c r="T19" i="56"/>
  <c r="T16" i="56"/>
  <c r="T13" i="56"/>
  <c r="T7" i="56"/>
  <c r="S37" i="56"/>
  <c r="S34" i="56"/>
  <c r="S31" i="56"/>
  <c r="S28" i="56"/>
  <c r="S25" i="56"/>
  <c r="S22" i="56"/>
  <c r="S19" i="56"/>
  <c r="S16" i="56"/>
  <c r="S13" i="56"/>
  <c r="S7" i="56"/>
  <c r="R10" i="56"/>
  <c r="R40" i="56" s="1"/>
  <c r="Q10" i="56"/>
  <c r="Q40" i="56" s="1"/>
  <c r="T40" i="56" s="1"/>
  <c r="J12" i="55"/>
  <c r="J15" i="55"/>
  <c r="K15" i="55"/>
  <c r="K13" i="55"/>
  <c r="K14" i="55" l="1"/>
  <c r="J14" i="55"/>
  <c r="K16" i="55"/>
  <c r="F17" i="56"/>
  <c r="J17" i="56"/>
  <c r="S10" i="56"/>
  <c r="S40" i="56" s="1"/>
  <c r="V10" i="56"/>
  <c r="V40" i="56" s="1"/>
  <c r="X10" i="56"/>
  <c r="X40" i="56" s="1"/>
  <c r="W10" i="56"/>
  <c r="T10" i="56"/>
  <c r="K11" i="55"/>
  <c r="K12" i="55"/>
  <c r="K10" i="55"/>
  <c r="J11" i="55"/>
  <c r="G17" i="55"/>
  <c r="E34" i="68"/>
  <c r="E33" i="68"/>
  <c r="F17" i="55"/>
  <c r="I10" i="55" l="1"/>
  <c r="I15" i="55"/>
  <c r="H10" i="55"/>
  <c r="H11" i="55"/>
  <c r="H17" i="55" s="1"/>
  <c r="H12" i="55"/>
  <c r="H16" i="55"/>
  <c r="H13" i="55"/>
  <c r="H14" i="55"/>
  <c r="H15" i="55"/>
  <c r="N17" i="55"/>
  <c r="K17" i="55" s="1"/>
  <c r="I11" i="55"/>
  <c r="I12" i="55"/>
  <c r="I13" i="55"/>
  <c r="I14" i="55"/>
  <c r="I17" i="55" l="1"/>
  <c r="C9" i="58"/>
  <c r="C8" i="58"/>
  <c r="M25" i="57"/>
  <c r="J25" i="57"/>
  <c r="G25" i="57"/>
  <c r="D25" i="57"/>
  <c r="N23" i="57"/>
  <c r="H23" i="57"/>
  <c r="N25" i="57" l="1"/>
  <c r="H25" i="57"/>
  <c r="J31" i="57"/>
  <c r="N31" i="57" s="1"/>
  <c r="K17" i="56" l="1"/>
  <c r="D17" i="56"/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ku7105</author>
  </authors>
  <commentList>
    <comment ref="E7" authorId="0" shapeId="0" xr:uid="{71E6BA23-86ED-4144-A2A6-85B78BAB1FAF}">
      <text>
        <r>
          <rPr>
            <b/>
            <sz val="9"/>
            <color indexed="81"/>
            <rFont val="MS P ゴシック"/>
            <family val="3"/>
            <charset val="128"/>
          </rPr>
          <t>令和３年度
第二期財政事情説明書より（最後非表示）</t>
        </r>
      </text>
    </comment>
    <comment ref="M7" authorId="0" shapeId="0" xr:uid="{ECB5BB74-29CA-4C13-87BD-70FFF57FD129}">
      <text>
        <r>
          <rPr>
            <b/>
            <sz val="9"/>
            <color indexed="81"/>
            <rFont val="MS P ゴシック"/>
            <family val="3"/>
            <charset val="128"/>
          </rPr>
          <t>令和３年度第二期
財政事情説明書より</t>
        </r>
      </text>
    </comment>
    <comment ref="O7" authorId="0" shapeId="0" xr:uid="{98BB8860-B8C0-42C2-8B2D-620A5B1D8337}">
      <text>
        <r>
          <rPr>
            <sz val="9"/>
            <color indexed="81"/>
            <rFont val="ＭＳ Ｐゴシック"/>
            <family val="3"/>
            <charset val="128"/>
          </rPr>
          <t xml:space="preserve">
R元一般会計最終決算額（千円単）R020612修正</t>
        </r>
      </text>
    </comment>
    <comment ref="L8" authorId="1" shapeId="0" xr:uid="{50495267-D5A3-4254-B796-EC2574E49586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G10" authorId="1" shapeId="0" xr:uid="{0D6C84F8-89E7-45F8-956A-EC3E2418EAB4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13" authorId="0" shapeId="0" xr:uid="{575210D9-9B76-4277-9708-8D71E25C459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調整+1</t>
        </r>
      </text>
    </comment>
    <comment ref="I16" authorId="0" shapeId="0" xr:uid="{6D5EA6C8-5D28-4E21-BEA9-E08491D3EC5E}">
      <text>
        <r>
          <rPr>
            <b/>
            <sz val="9"/>
            <color indexed="81"/>
            <rFont val="MS P ゴシック"/>
            <family val="3"/>
            <charset val="128"/>
          </rPr>
          <t>調整+0.1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ku7105</author>
    <author xml:space="preserve"> </author>
  </authors>
  <commentList>
    <comment ref="L8" authorId="0" shapeId="0" xr:uid="{99060750-3C58-4FAC-8E80-BF07163D2424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G10" authorId="0" shapeId="0" xr:uid="{F8E94F9E-DF18-4C72-8A29-E250BF37E1FC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  <comment ref="F22" authorId="1" shapeId="0" xr:uid="{C1C8DBAD-7FD3-4073-B4BC-777222503301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N24" authorId="1" shapeId="0" xr:uid="{56AB4431-55F7-4E8C-AD56-F9656FC725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調整-1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11" authorId="0" shapeId="0" xr:uid="{7100EA7E-5B80-46D8-8928-E0EE27E77BA1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I16" authorId="0" shapeId="0" xr:uid="{9EDF1F41-DC5D-40AC-8E6B-160B52C76B13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14" authorId="0" shapeId="0" xr:uid="{F8B01753-92F6-40AC-BFA9-8C7B1C55EF48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  <comment ref="I20" authorId="0" shapeId="0" xr:uid="{0AB702C1-3533-4971-84AD-EF664BC294D2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  <comment ref="I21" authorId="0" shapeId="0" xr:uid="{B74FF5F6-856D-4CC4-BA77-655104CDEC0F}">
      <text>
        <r>
          <rPr>
            <b/>
            <sz val="9"/>
            <color indexed="81"/>
            <rFont val="MS P ゴシック"/>
            <family val="3"/>
            <charset val="128"/>
          </rPr>
          <t>調整-1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10" authorId="0" shapeId="0" xr:uid="{A0CE958B-76CA-4F13-90BE-C5505AC32A0B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  <comment ref="E29" authorId="0" shapeId="0" xr:uid="{80E4E7BA-1A36-4A1E-A0BD-6DB56D6DB48D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sharedStrings.xml><?xml version="1.0" encoding="utf-8"?>
<sst xmlns="http://schemas.openxmlformats.org/spreadsheetml/2006/main" count="588" uniqueCount="280">
  <si>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</si>
  <si>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</si>
  <si>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</si>
  <si>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</si>
  <si>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</si>
  <si>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</si>
  <si>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</si>
  <si>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</si>
  <si>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</si>
  <si>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</si>
  <si>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</si>
  <si>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</si>
  <si>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</si>
  <si>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</si>
  <si>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</si>
  <si>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</si>
  <si>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</si>
  <si>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</si>
  <si>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</si>
  <si>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</si>
  <si>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</si>
  <si>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</si>
  <si>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</si>
  <si>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</si>
  <si>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</si>
  <si>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</si>
  <si>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</si>
  <si>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</si>
  <si>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</si>
  <si>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</si>
  <si>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</si>
  <si>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</si>
  <si>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</si>
  <si>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</si>
  <si>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</si>
  <si>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</si>
  <si>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</si>
  <si>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</si>
  <si>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</si>
  <si>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</si>
  <si>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</si>
  <si>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</si>
  <si>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</si>
  <si>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</si>
  <si>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</si>
  <si>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</si>
  <si>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</si>
  <si>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</si>
  <si>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</si>
  <si>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</si>
  <si>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</si>
  <si>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</si>
  <si>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</si>
  <si>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</si>
  <si>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</si>
  <si>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</si>
  <si>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</si>
  <si>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</si>
  <si>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</si>
  <si>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</si>
  <si>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</si>
  <si>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</si>
  <si>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</si>
  <si>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</si>
  <si>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</si>
  <si>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</si>
  <si>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</si>
  <si>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</si>
  <si>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</si>
  <si>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</si>
  <si>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</si>
  <si>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</si>
  <si>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</si>
  <si>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</si>
  <si>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</si>
  <si>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</si>
  <si>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</si>
  <si>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</si>
  <si>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</si>
  <si>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</si>
  <si>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</si>
  <si>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</si>
  <si>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</si>
  <si>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</si>
  <si>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</si>
  <si>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</si>
  <si>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</si>
  <si>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</si>
  <si>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</si>
  <si>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</si>
  <si>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</si>
  <si>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</si>
  <si>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</si>
  <si>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</si>
  <si>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</si>
  <si>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</si>
  <si>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</si>
  <si>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</si>
  <si>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</si>
  <si>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</si>
  <si>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</si>
  <si>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</si>
  <si>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</si>
  <si>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</si>
  <si>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</si>
  <si>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</si>
  <si>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</si>
  <si>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</si>
  <si>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会　計　名</t>
    <rPh sb="0" eb="1">
      <t>カイ</t>
    </rPh>
    <rPh sb="2" eb="3">
      <t>ケイ</t>
    </rPh>
    <rPh sb="4" eb="5">
      <t>メイ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</si>
  <si>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</si>
  <si>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歳                    入</t>
    <rPh sb="0" eb="1">
      <t>トシ</t>
    </rPh>
    <rPh sb="21" eb="22">
      <t>イ</t>
    </rPh>
    <phoneticPr fontId="2"/>
  </si>
  <si>
    <t>歳                    出</t>
    <rPh sb="0" eb="1">
      <t>トシ</t>
    </rPh>
    <rPh sb="21" eb="22">
      <t>デ</t>
    </rPh>
    <phoneticPr fontId="2"/>
  </si>
  <si>
    <t>歳 入 歳 出</t>
    <rPh sb="0" eb="1">
      <t>トシ</t>
    </rPh>
    <rPh sb="2" eb="3">
      <t>イ</t>
    </rPh>
    <rPh sb="4" eb="5">
      <t>トシ</t>
    </rPh>
    <rPh sb="6" eb="7">
      <t>デ</t>
    </rPh>
    <phoneticPr fontId="2"/>
  </si>
  <si>
    <t>摘　　　　　　　　　　要</t>
    <rPh sb="0" eb="1">
      <t>チャク</t>
    </rPh>
    <rPh sb="11" eb="12">
      <t>ヨウ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</si>
  <si>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</si>
  <si>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予算比較増減</t>
    <rPh sb="0" eb="2">
      <t>ヨサン</t>
    </rPh>
    <rPh sb="2" eb="3">
      <t>ヒ</t>
    </rPh>
    <rPh sb="3" eb="4">
      <t>カク</t>
    </rPh>
    <rPh sb="4" eb="6">
      <t>ゾウゲン</t>
    </rPh>
    <phoneticPr fontId="2"/>
  </si>
  <si>
    <t>収入率</t>
    <rPh sb="0" eb="2">
      <t>シュウニュウ</t>
    </rPh>
    <rPh sb="2" eb="3">
      <t>リツ</t>
    </rPh>
    <phoneticPr fontId="2"/>
  </si>
  <si>
    <t>執　行　残</t>
    <rPh sb="0" eb="1">
      <t>シツ</t>
    </rPh>
    <rPh sb="2" eb="3">
      <t>ギョウ</t>
    </rPh>
    <rPh sb="4" eb="5">
      <t>ザン</t>
    </rPh>
    <phoneticPr fontId="2"/>
  </si>
  <si>
    <t>差   引   額</t>
    <rPh sb="0" eb="1">
      <t>サ</t>
    </rPh>
    <rPh sb="4" eb="5">
      <t>イン</t>
    </rPh>
    <rPh sb="8" eb="9">
      <t>ガク</t>
    </rPh>
    <phoneticPr fontId="2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</si>
  <si>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</si>
  <si>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</si>
  <si>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基金積立</t>
    <rPh sb="0" eb="2">
      <t>キキン</t>
    </rPh>
    <rPh sb="2" eb="4">
      <t>ツミタテ</t>
    </rPh>
    <phoneticPr fontId="2"/>
  </si>
  <si>
    <t>国民健康保険
阿寒診療所事業</t>
    <rPh sb="0" eb="2">
      <t>コクミン</t>
    </rPh>
    <rPh sb="2" eb="4">
      <t>ケンコウ</t>
    </rPh>
    <rPh sb="4" eb="6">
      <t>ホケン</t>
    </rPh>
    <rPh sb="7" eb="9">
      <t>アカン</t>
    </rPh>
    <phoneticPr fontId="2"/>
  </si>
  <si>
    <t>国民健康保険
音別診療所事業</t>
    <rPh sb="0" eb="2">
      <t>コクミン</t>
    </rPh>
    <rPh sb="2" eb="4">
      <t>ケンコウ</t>
    </rPh>
    <rPh sb="4" eb="6">
      <t>ホケン</t>
    </rPh>
    <phoneticPr fontId="2"/>
  </si>
  <si>
    <t>有価証券</t>
    <rPh sb="0" eb="2">
      <t>ユウカ</t>
    </rPh>
    <rPh sb="2" eb="4">
      <t>ショウケン</t>
    </rPh>
    <phoneticPr fontId="2"/>
  </si>
  <si>
    <t>【欄】</t>
    <rPh sb="1" eb="2">
      <t>ラン</t>
    </rPh>
    <phoneticPr fontId="2"/>
  </si>
  <si>
    <t>会計室</t>
    <rPh sb="0" eb="2">
      <t>カイケイ</t>
    </rPh>
    <rPh sb="2" eb="3">
      <t>シツ</t>
    </rPh>
    <phoneticPr fontId="2"/>
  </si>
  <si>
    <t>【資料提出所属】</t>
    <rPh sb="1" eb="3">
      <t>シリョウ</t>
    </rPh>
    <rPh sb="3" eb="5">
      <t>テイシュツ</t>
    </rPh>
    <rPh sb="5" eb="7">
      <t>ショゾク</t>
    </rPh>
    <phoneticPr fontId="2"/>
  </si>
  <si>
    <t>基金不動産.xls</t>
  </si>
  <si>
    <t>債権.xls</t>
  </si>
  <si>
    <t>有価証券.xls</t>
    <phoneticPr fontId="2"/>
  </si>
  <si>
    <t>【資料名】</t>
    <rPh sb="1" eb="3">
      <t>シリョウ</t>
    </rPh>
    <rPh sb="3" eb="4">
      <t>メイ</t>
    </rPh>
    <phoneticPr fontId="2"/>
  </si>
  <si>
    <t>決算年度末現在高－合計</t>
    <rPh sb="0" eb="2">
      <t>ケッサン</t>
    </rPh>
    <rPh sb="2" eb="5">
      <t>ネンドマツ</t>
    </rPh>
    <rPh sb="5" eb="7">
      <t>ゲンザイ</t>
    </rPh>
    <rPh sb="7" eb="8">
      <t>ダカ</t>
    </rPh>
    <rPh sb="9" eb="11">
      <t>ゴウケイ</t>
    </rPh>
    <phoneticPr fontId="2"/>
  </si>
  <si>
    <t>【参照する列－行】</t>
    <rPh sb="1" eb="3">
      <t>サンショウ</t>
    </rPh>
    <rPh sb="5" eb="6">
      <t>レツ</t>
    </rPh>
    <rPh sb="7" eb="8">
      <t>ギョウ</t>
    </rPh>
    <phoneticPr fontId="2"/>
  </si>
  <si>
    <t>【値】</t>
    <rPh sb="1" eb="2">
      <t>アタイ</t>
    </rPh>
    <phoneticPr fontId="2"/>
  </si>
  <si>
    <t>基金残高xx.xlsx</t>
    <phoneticPr fontId="2"/>
  </si>
  <si>
    <t>市有財産対策室</t>
    <rPh sb="0" eb="2">
      <t>シユウ</t>
    </rPh>
    <rPh sb="2" eb="4">
      <t>ザイサン</t>
    </rPh>
    <rPh sb="4" eb="7">
      <t>タイサクシツ</t>
    </rPh>
    <phoneticPr fontId="2"/>
  </si>
  <si>
    <t>≪土地開発基金の土地≫
決算年度末現在高－合計</t>
    <rPh sb="1" eb="3">
      <t>トチ</t>
    </rPh>
    <rPh sb="3" eb="5">
      <t>カイハツ</t>
    </rPh>
    <rPh sb="5" eb="7">
      <t>キキン</t>
    </rPh>
    <rPh sb="8" eb="10">
      <t>トチ</t>
    </rPh>
    <rPh sb="12" eb="14">
      <t>ケッサン</t>
    </rPh>
    <rPh sb="14" eb="17">
      <t>ネンドマツ</t>
    </rPh>
    <rPh sb="17" eb="19">
      <t>ゲンザイ</t>
    </rPh>
    <rPh sb="19" eb="20">
      <t>ダカ</t>
    </rPh>
    <rPh sb="21" eb="23">
      <t>ゴウケイ</t>
    </rPh>
    <phoneticPr fontId="2"/>
  </si>
  <si>
    <t>≪市有林基金の土地（山林）≫
決算年度末現在高－合計</t>
    <rPh sb="1" eb="4">
      <t>シユウリン</t>
    </rPh>
    <rPh sb="4" eb="6">
      <t>キキン</t>
    </rPh>
    <rPh sb="7" eb="9">
      <t>トチ</t>
    </rPh>
    <rPh sb="10" eb="12">
      <t>サンリン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</si>
  <si>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財産に関する調書_総括表.xlsx</t>
    <phoneticPr fontId="2"/>
  </si>
  <si>
    <t>≪建物－延面積合計≫
決算年度末現在高－合計</t>
    <rPh sb="1" eb="3">
      <t>タテモノ</t>
    </rPh>
    <rPh sb="4" eb="5">
      <t>ノベ</t>
    </rPh>
    <rPh sb="5" eb="7">
      <t>メンセキ</t>
    </rPh>
    <rPh sb="7" eb="9">
      <t>ゴウケイ</t>
    </rPh>
    <rPh sb="11" eb="13">
      <t>ケッサン</t>
    </rPh>
    <rPh sb="13" eb="16">
      <t>ネンドマツ</t>
    </rPh>
    <rPh sb="16" eb="18">
      <t>ゲンザイ</t>
    </rPh>
    <rPh sb="18" eb="19">
      <t>ダカ</t>
    </rPh>
    <rPh sb="20" eb="22">
      <t>ゴウケイ</t>
    </rPh>
    <phoneticPr fontId="2"/>
  </si>
  <si>
    <t>≪土地（地積）－山林を除く≫
決算年度末現在高－合計</t>
    <rPh sb="1" eb="3">
      <t>トチ</t>
    </rPh>
    <rPh sb="4" eb="6">
      <t>チセキ</t>
    </rPh>
    <rPh sb="8" eb="10">
      <t>サンリン</t>
    </rPh>
    <rPh sb="11" eb="12">
      <t>ノゾ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</si>
  <si>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≪土地（地積）－山林のみ≫
決算年度末現在高－合計</t>
    <rPh sb="1" eb="3">
      <t>トチ</t>
    </rPh>
    <rPh sb="4" eb="6">
      <t>チセキ</t>
    </rPh>
    <rPh sb="8" eb="10">
      <t>サンリン</t>
    </rPh>
    <rPh sb="14" eb="16">
      <t>ケッサン</t>
    </rPh>
    <rPh sb="16" eb="19">
      <t>ネンドマツ</t>
    </rPh>
    <rPh sb="19" eb="21">
      <t>ゲンザイ</t>
    </rPh>
    <rPh sb="21" eb="22">
      <t>ダカ</t>
    </rPh>
    <rPh sb="23" eb="25">
      <t>ゴウケイ</t>
    </rPh>
    <phoneticPr fontId="2"/>
  </si>
  <si>
    <t>【各種別の値】</t>
    <rPh sb="1" eb="2">
      <t>カク</t>
    </rPh>
    <rPh sb="2" eb="4">
      <t>シュベツ</t>
    </rPh>
    <rPh sb="5" eb="6">
      <t>アタイ</t>
    </rPh>
    <phoneticPr fontId="2"/>
  </si>
  <si>
    <t>【３月】当月末残高－総合計</t>
    <rPh sb="2" eb="3">
      <t>ガツ</t>
    </rPh>
    <rPh sb="4" eb="5">
      <t>トウ</t>
    </rPh>
    <rPh sb="5" eb="7">
      <t>ゲツマツ</t>
    </rPh>
    <rPh sb="7" eb="9">
      <t>ザンダカ</t>
    </rPh>
    <rPh sb="10" eb="12">
      <t>ソウゴウ</t>
    </rPh>
    <rPh sb="12" eb="13">
      <t>ケイ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</si>
  <si>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</si>
  <si>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</si>
  <si>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</si>
  <si>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</si>
  <si>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</si>
  <si>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</si>
  <si>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</si>
  <si>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</si>
  <si>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</si>
  <si>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</si>
  <si>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</si>
  <si>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</si>
  <si>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　（令和４年３月３１日現在）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</si>
  <si>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</si>
  <si>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2"/>
  </si>
  <si>
    <t>構 　成　 比</t>
    <phoneticPr fontId="2"/>
  </si>
  <si>
    <t>国の予算等貸付金債</t>
  </si>
  <si>
    <t>北海道</t>
  </si>
  <si>
    <t>北海道市町村振興協会</t>
  </si>
  <si>
    <t>全国市有物件災害共済会</t>
  </si>
  <si>
    <t>地方公務員共済組合連合会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</si>
  <si>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</si>
  <si>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</si>
  <si>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</si>
  <si>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</si>
  <si>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</si>
  <si>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</si>
  <si>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</si>
  <si>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</si>
  <si>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</si>
  <si>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</si>
  <si>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</si>
  <si>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</si>
  <si>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</si>
  <si>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</si>
  <si>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</si>
  <si>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</si>
  <si>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</si>
  <si>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</si>
  <si>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</si>
  <si>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</si>
  <si>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</si>
  <si>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</si>
  <si>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</si>
  <si>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</si>
  <si>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</si>
  <si>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</si>
  <si>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</si>
  <si>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収 入 済 額
累　　　　 計</t>
    <rPh sb="0" eb="1">
      <t>オサム</t>
    </rPh>
    <rPh sb="2" eb="3">
      <t>イ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</si>
  <si>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※繰越額（令和２年度⇒令和３年度）は予算現額に含む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</si>
  <si>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※繰越額（令和２年度⇒令和３年度）及び予備費の充用は予算現額に含む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</si>
  <si>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４月～９月
支 出 済 額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phoneticPr fontId="2"/>
  </si>
  <si>
    <t>４月～９月
収 入 済 額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phoneticPr fontId="2"/>
  </si>
  <si>
    <t>１６１，７１９　  人</t>
    <rPh sb="10" eb="11">
      <t>ニン</t>
    </rPh>
    <phoneticPr fontId="2"/>
  </si>
  <si>
    <t>９２，９９１ 世帯</t>
    <rPh sb="7" eb="9">
      <t>セタイ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</si>
  <si>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</si>
  <si>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</si>
  <si>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1人負担</t>
    <rPh sb="0" eb="2">
      <t>ヒトリ</t>
    </rPh>
    <rPh sb="2" eb="4">
      <t>フタン</t>
    </rPh>
    <phoneticPr fontId="2"/>
  </si>
  <si>
    <t>1世帯負担</t>
    <rPh sb="1" eb="3">
      <t>セタイ</t>
    </rPh>
    <rPh sb="3" eb="5">
      <t>フタン</t>
    </rPh>
    <phoneticPr fontId="2"/>
  </si>
  <si>
    <t>R3⇒R4繰越一財</t>
    <rPh sb="5" eb="7">
      <t>クリコシ</t>
    </rPh>
    <rPh sb="7" eb="8">
      <t>イチ</t>
    </rPh>
    <rPh sb="8" eb="9">
      <t>ザイ</t>
    </rPh>
    <phoneticPr fontId="2"/>
  </si>
  <si>
    <t>財調基金積立</t>
    <rPh sb="0" eb="1">
      <t>ザイ</t>
    </rPh>
    <rPh sb="1" eb="2">
      <t>チョウ</t>
    </rPh>
    <rPh sb="2" eb="4">
      <t>キキン</t>
    </rPh>
    <rPh sb="4" eb="6">
      <t>ツミタテ</t>
    </rPh>
    <phoneticPr fontId="2"/>
  </si>
  <si>
    <t>公共施設基金積立</t>
    <rPh sb="0" eb="2">
      <t>コウキョウ</t>
    </rPh>
    <rPh sb="2" eb="4">
      <t>シセツ</t>
    </rPh>
    <rPh sb="4" eb="6">
      <t>キキン</t>
    </rPh>
    <rPh sb="6" eb="8">
      <t>ツミタテ</t>
    </rPh>
    <phoneticPr fontId="2"/>
  </si>
  <si>
    <t>後期高齢者医療</t>
    <phoneticPr fontId="2"/>
  </si>
  <si>
    <t>保険事業勘定</t>
    <phoneticPr fontId="2"/>
  </si>
  <si>
    <t>介護サービス
事業勘定</t>
    <phoneticPr fontId="2"/>
  </si>
  <si>
    <t>介護保険</t>
    <phoneticPr fontId="2"/>
  </si>
  <si>
    <t>魚揚場事業</t>
    <phoneticPr fontId="2"/>
  </si>
  <si>
    <t>駐車場事業</t>
    <phoneticPr fontId="2"/>
  </si>
  <si>
    <t>動物園事業</t>
    <phoneticPr fontId="2"/>
  </si>
  <si>
    <t>合計</t>
    <rPh sb="0" eb="2">
      <t>ゴウケイ</t>
    </rPh>
    <phoneticPr fontId="2"/>
  </si>
  <si>
    <t>〇</t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</si>
  <si>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</si>
  <si>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</si>
  <si>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北海道信用漁業
協同組合連合会</t>
    <rPh sb="0" eb="3">
      <t>ホッカイドウ</t>
    </rPh>
    <rPh sb="3" eb="5">
      <t>シンヨウ</t>
    </rPh>
    <rPh sb="5" eb="7">
      <t>ギョギョウ</t>
    </rPh>
    <rPh sb="8" eb="10">
      <t>キョウドウ</t>
    </rPh>
    <rPh sb="10" eb="12">
      <t>クミアイ</t>
    </rPh>
    <rPh sb="12" eb="15">
      <t>レンゴウカイ</t>
    </rPh>
    <phoneticPr fontId="3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</si>
  <si>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</si>
  <si>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　（令和４年３月末現在）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</si>
  <si>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（単位：千円）</t>
    <phoneticPr fontId="2"/>
  </si>
  <si>
    <t>令和４年度　第２期財政事情説明書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</si>
  <si>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対象期間：令和４年４月１日～令和４年９月３０日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2"/>
  </si>
  <si>
    <t>　９　　地 方 債 現 在 高 の 状 況</t>
    <rPh sb="4" eb="5">
      <t>チ</t>
    </rPh>
    <rPh sb="6" eb="7">
      <t>カタ</t>
    </rPh>
    <rPh sb="8" eb="9">
      <t>サイ</t>
    </rPh>
    <rPh sb="10" eb="11">
      <t>ゲン</t>
    </rPh>
    <rPh sb="12" eb="13">
      <t>ザイ</t>
    </rPh>
    <rPh sb="14" eb="15">
      <t>ダカ</t>
    </rPh>
    <rPh sb="18" eb="19">
      <t>ジョウ</t>
    </rPh>
    <rPh sb="20" eb="21">
      <t>キョウ</t>
    </rPh>
    <phoneticPr fontId="2"/>
  </si>
  <si>
    <t>　８　　令 和 ４ 年 度 企 業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</si>
  <si>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７　　令 和 ４ 年 度 特 別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</si>
  <si>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  　　（２） 歳 出</t>
    <rPh sb="9" eb="10">
      <t>トシ</t>
    </rPh>
    <rPh sb="11" eb="12">
      <t>デ</t>
    </rPh>
    <phoneticPr fontId="2"/>
  </si>
  <si>
    <t>　  　　（１） 歳 入</t>
    <rPh sb="9" eb="10">
      <t>トシ</t>
    </rPh>
    <rPh sb="11" eb="12">
      <t>ニュウ</t>
    </rPh>
    <phoneticPr fontId="2"/>
  </si>
  <si>
    <t>　６　　令 和 ４ 年 度 一 般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</si>
  <si>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５　　令 和 ３ 年 度 末 の 一 時 借 入 金 の 状 況</t>
    <rPh sb="4" eb="5">
      <t>レイ</t>
    </rPh>
    <rPh sb="6" eb="7">
      <t>ワ</t>
    </rPh>
    <rPh sb="10" eb="11">
      <t>トシ</t>
    </rPh>
    <rPh sb="12" eb="13">
      <t>ド</t>
    </rPh>
    <rPh sb="14" eb="15">
      <t>マツ</t>
    </rPh>
    <rPh sb="18" eb="19">
      <t>イチ</t>
    </rPh>
    <rPh sb="20" eb="21">
      <t>トキ</t>
    </rPh>
    <rPh sb="22" eb="23">
      <t>シャク</t>
    </rPh>
    <rPh sb="24" eb="25">
      <t>イ</t>
    </rPh>
    <rPh sb="26" eb="27">
      <t>キン</t>
    </rPh>
    <rPh sb="30" eb="31">
      <t>ジョウ</t>
    </rPh>
    <rPh sb="32" eb="33">
      <t>キョウ</t>
    </rPh>
    <phoneticPr fontId="2"/>
  </si>
  <si>
    <t>　４　　令 和 ３ 年 度 末 の 主 な 市 有 財 産 の 現 在 高</t>
    <rPh sb="4" eb="5">
      <t>レイ</t>
    </rPh>
    <rPh sb="6" eb="7">
      <t>ワ</t>
    </rPh>
    <rPh sb="10" eb="11">
      <t>トシ</t>
    </rPh>
    <rPh sb="12" eb="13">
      <t>ド</t>
    </rPh>
    <rPh sb="14" eb="15">
      <t>マツ</t>
    </rPh>
    <rPh sb="18" eb="19">
      <t>オモ</t>
    </rPh>
    <rPh sb="22" eb="23">
      <t>シ</t>
    </rPh>
    <rPh sb="24" eb="25">
      <t>ユウ</t>
    </rPh>
    <rPh sb="26" eb="27">
      <t>ザイ</t>
    </rPh>
    <rPh sb="28" eb="29">
      <t>サン</t>
    </rPh>
    <rPh sb="32" eb="33">
      <t>ゲン</t>
    </rPh>
    <rPh sb="34" eb="35">
      <t>ザイ</t>
    </rPh>
    <rPh sb="36" eb="37">
      <t>ダカ</t>
    </rPh>
    <phoneticPr fontId="2"/>
  </si>
  <si>
    <t>　３　　令 和 ３ 年 度 企 業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</si>
  <si>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２  　令 和 ３ 年 度 特 別 会 計 決 算 額</t>
    <rPh sb="5" eb="6">
      <t>レイ</t>
    </rPh>
    <rPh sb="7" eb="8">
      <t>ワ</t>
    </rPh>
    <rPh sb="11" eb="12">
      <t>トシ</t>
    </rPh>
    <rPh sb="13" eb="14">
      <t>ド</t>
    </rPh>
    <rPh sb="15" eb="16">
      <t>トク</t>
    </rPh>
    <rPh sb="17" eb="18">
      <t>ベツ</t>
    </rPh>
    <rPh sb="19" eb="20">
      <t>カイ</t>
    </rPh>
    <rPh sb="21" eb="22">
      <t>ケイ</t>
    </rPh>
    <rPh sb="23" eb="24">
      <t>ケッ</t>
    </rPh>
    <rPh sb="25" eb="26">
      <t>サン</t>
    </rPh>
    <rPh sb="27" eb="28">
      <t>ガク</t>
    </rPh>
    <phoneticPr fontId="2"/>
  </si>
  <si>
    <t>　  　　（３） 市 税 の 内 訳 及 び 負 担 状 況</t>
    <rPh sb="9" eb="10">
      <t>シ</t>
    </rPh>
    <rPh sb="11" eb="12">
      <t>ゼイ</t>
    </rPh>
    <rPh sb="15" eb="16">
      <t>ウチ</t>
    </rPh>
    <rPh sb="17" eb="18">
      <t>ワケ</t>
    </rPh>
    <rPh sb="19" eb="20">
      <t>オヨ</t>
    </rPh>
    <rPh sb="23" eb="24">
      <t>フ</t>
    </rPh>
    <rPh sb="25" eb="26">
      <t>タン</t>
    </rPh>
    <rPh sb="27" eb="28">
      <t>ジョウ</t>
    </rPh>
    <rPh sb="29" eb="30">
      <t>キョウ</t>
    </rPh>
    <phoneticPr fontId="2"/>
  </si>
  <si>
    <t>　1　　令 和 ３ 年 度 一 般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</si>
  <si>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（単位：円、％）</t>
    <phoneticPr fontId="2"/>
  </si>
  <si>
    <t>（単位：円、％）</t>
    <phoneticPr fontId="2"/>
  </si>
  <si>
    <t>１. 令和３年度　一般会計決算額　</t>
    <rPh sb="3" eb="4">
      <t>レイ</t>
    </rPh>
    <rPh sb="4" eb="5">
      <t>ワ</t>
    </rPh>
    <rPh sb="6" eb="8">
      <t>ネンド</t>
    </rPh>
    <rPh sb="13" eb="15">
      <t>ケッサン</t>
    </rPh>
    <rPh sb="15" eb="16">
      <t>ガク</t>
    </rPh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</si>
  <si>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</si>
  <si>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</si>
  <si>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予　算　残　額</t>
    <rPh sb="0" eb="1">
      <t>ヨ</t>
    </rPh>
    <rPh sb="2" eb="3">
      <t>サン</t>
    </rPh>
    <rPh sb="4" eb="5">
      <t>ザン</t>
    </rPh>
    <rPh sb="6" eb="7">
      <t>ガク</t>
    </rPh>
    <phoneticPr fontId="2"/>
  </si>
  <si>
    <t>決 算 額</t>
    <rPh sb="0" eb="1">
      <t>ケッ</t>
    </rPh>
    <rPh sb="2" eb="3">
      <t>サン</t>
    </rPh>
    <rPh sb="4" eb="5">
      <t>ガク</t>
    </rPh>
    <phoneticPr fontId="2"/>
  </si>
  <si>
    <t>増 減 額</t>
    <rPh sb="0" eb="1">
      <t>ゾウ</t>
    </rPh>
    <rPh sb="2" eb="3">
      <t>ゲン</t>
    </rPh>
    <rPh sb="4" eb="5">
      <t>ガク</t>
    </rPh>
    <phoneticPr fontId="2"/>
  </si>
  <si>
    <t>予 算 残 額</t>
    <rPh sb="0" eb="1">
      <t>ヨ</t>
    </rPh>
    <rPh sb="2" eb="3">
      <t>サン</t>
    </rPh>
    <rPh sb="4" eb="5">
      <t>ザン</t>
    </rPh>
    <rPh sb="6" eb="7">
      <t>ガク</t>
    </rPh>
    <phoneticPr fontId="2"/>
  </si>
  <si>
    <t>２． 令和３年度　特別会計決算額</t>
    <rPh sb="3" eb="4">
      <t>レイ</t>
    </rPh>
    <rPh sb="4" eb="5">
      <t>ワ</t>
    </rPh>
    <rPh sb="6" eb="8">
      <t>ネンド</t>
    </rPh>
    <rPh sb="9" eb="11">
      <t>トクベツ</t>
    </rPh>
    <rPh sb="13" eb="15">
      <t>ケッサン</t>
    </rPh>
    <rPh sb="15" eb="16">
      <t>ガク</t>
    </rPh>
    <phoneticPr fontId="2"/>
  </si>
  <si>
    <t>３. 令和３年度　企業会計決算額</t>
    <rPh sb="3" eb="4">
      <t>レイ</t>
    </rPh>
    <rPh sb="4" eb="5">
      <t>ワ</t>
    </rPh>
    <rPh sb="6" eb="8">
      <t>ネンド</t>
    </rPh>
    <rPh sb="7" eb="8">
      <t>ガンネン</t>
    </rPh>
    <rPh sb="13" eb="15">
      <t>ケッサン</t>
    </rPh>
    <rPh sb="15" eb="16">
      <t>ガク</t>
    </rPh>
    <phoneticPr fontId="2"/>
  </si>
  <si>
    <t>４. 令和３年度末の主な市有財産の現在高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</si>
  <si>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５. 令和３年度末の一時借入金の状況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</si>
  <si>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６. 令和４年度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</si>
  <si>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※繰越額（令和３年度⇒令和４年度）及び予備費の充用は予算現額に含む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</si>
  <si>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※繰越額（令和３年度⇒令和４年度）は予算現額に含む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</si>
  <si>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 xml:space="preserve"> ４  月 ～ ９ 月
支  出  済  額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phoneticPr fontId="2"/>
  </si>
  <si>
    <t xml:space="preserve"> ４  月 ～ ９ 月
収  入  済  額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phoneticPr fontId="2"/>
  </si>
  <si>
    <t>７． 令和４年度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</si>
  <si>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-</t>
  </si>
  <si>
    <t>簡易水道</t>
    <rPh sb="0" eb="4">
      <t>カンイスイドウ</t>
    </rPh>
    <phoneticPr fontId="2"/>
  </si>
  <si>
    <t>農 業 用</t>
    <rPh sb="0" eb="1">
      <t>ノウ</t>
    </rPh>
    <rPh sb="2" eb="3">
      <t>ゴウ</t>
    </rPh>
    <rPh sb="4" eb="5">
      <t>ヨウ</t>
    </rPh>
    <phoneticPr fontId="2"/>
  </si>
  <si>
    <t>８. 令和４年度　企業会計予算執行状況</t>
    <rPh sb="3" eb="4">
      <t>レイ</t>
    </rPh>
    <rPh sb="4" eb="5">
      <t>ワ</t>
    </rPh>
    <rPh sb="6" eb="8">
      <t>ネンド</t>
    </rPh>
    <rPh sb="7" eb="8">
      <t>ガンネン</t>
    </rPh>
    <rPh sb="15" eb="17">
      <t>シッコウ</t>
    </rPh>
    <rPh sb="17" eb="19">
      <t>ジョウキョウ</t>
    </rPh>
    <phoneticPr fontId="2"/>
  </si>
  <si>
    <t>９. 地方債現在高の状況（全会計総額）</t>
    <rPh sb="3" eb="6">
      <t>チホウサイ</t>
    </rPh>
    <rPh sb="10" eb="12">
      <t>ジョウキョウ</t>
    </rPh>
    <phoneticPr fontId="4"/>
  </si>
  <si>
    <t>４月～９月
収 入 済 額
（円単位）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</si>
  <si>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>４月～９月
支 出 済 額
（円単位）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</si>
  <si>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 xml:space="preserve"> ４  月 ～ ９ 月
支  出  済  額
（円単位）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</si>
  <si>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 xml:space="preserve"> ４  月 ～ ９ 月
収  入  済  額
（円単位）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</si>
  <si>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>金　　　　　額
（円単位）</t>
    <rPh sb="9" eb="10">
      <t>エン</t>
    </rPh>
    <rPh sb="10" eb="12">
      <t>タンイ</t>
    </rPh>
    <phoneticPr fontId="4"/>
  </si>
  <si>
    <t xml:space="preserve"> １   人   当   り　負　担　額　　  　　　　　　　　　  　   </t>
    <rPh sb="15" eb="18">
      <t>フタン</t>
    </rPh>
    <rPh sb="19" eb="20">
      <t>ガク</t>
    </rPh>
    <phoneticPr fontId="2"/>
  </si>
  <si>
    <t xml:space="preserve">１　世　帯　当　り　負　担　額                                 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</si>
  <si>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</si>
  <si>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</si>
  <si>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</si>
  <si>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</si>
  <si>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</si>
  <si>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</si>
  <si>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</si>
  <si>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</si>
  <si>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</si>
  <si>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</si>
  <si>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</si>
  <si>
    <t>令和４年９月末現在高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9" eb="10">
      <t>ダカ</t>
    </rPh>
    <phoneticPr fontId="4"/>
  </si>
  <si>
    <t>令和４年１２月１日　公表</t>
    <rPh sb="0" eb="2">
      <t>レイワ</t>
    </rPh>
    <rPh sb="3" eb="4">
      <t>ネン</t>
    </rPh>
    <rPh sb="6" eb="7">
      <t>ガツ</t>
    </rPh>
    <rPh sb="8" eb="9">
      <t>ニチ</t>
    </rPh>
    <rPh sb="10" eb="12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</si>
</sst>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#,##0_);[Red]\(#,##0\)"/>
    <numFmt numFmtId="182" formatCode="0.0;&quot;△ &quot;0.0"/>
    <numFmt numFmtId="183" formatCode="#,##0;&quot;△ &quot;#,##0"/>
    <numFmt numFmtId="184" formatCode="0.0000"/>
    <numFmt numFmtId="185" formatCode="0.000"/>
    <numFmt numFmtId="186" formatCode="_ * #,##0;_ * \-#,##0;_ * &quot;-&quot;;_ @"/>
    <numFmt numFmtId="187" formatCode="[$-411]ge\.m\.d;@"/>
    <numFmt numFmtId="188" formatCode="0_);[Red]\(0\)"/>
    <numFmt numFmtId="189" formatCode="0.00;&quot;△ &quot;0.00"/>
    <numFmt numFmtId="190" formatCode="#,##0.0000_ "/>
  </numFmts>
  <fonts count="6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78" applyNumberFormat="0" applyAlignment="0" applyProtection="0">
      <alignment vertical="center"/>
    </xf>
    <xf numFmtId="0" fontId="28" fillId="7" borderId="78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5" fillId="8" borderId="79" applyNumberFormat="0" applyFont="0" applyAlignment="0" applyProtection="0">
      <alignment vertical="center"/>
    </xf>
    <xf numFmtId="0" fontId="25" fillId="8" borderId="79" applyNumberFormat="0" applyFont="0" applyAlignment="0" applyProtection="0">
      <alignment vertical="center"/>
    </xf>
    <xf numFmtId="0" fontId="30" fillId="0" borderId="77" applyNumberFormat="0" applyFill="0" applyAlignment="0" applyProtection="0">
      <alignment vertical="center"/>
    </xf>
    <xf numFmtId="0" fontId="30" fillId="0" borderId="7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75" applyNumberFormat="0" applyAlignment="0" applyProtection="0">
      <alignment vertical="center"/>
    </xf>
    <xf numFmtId="0" fontId="32" fillId="6" borderId="7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4" fillId="0" borderId="72" applyNumberFormat="0" applyFill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6" borderId="76" applyNumberFormat="0" applyAlignment="0" applyProtection="0">
      <alignment vertical="center"/>
    </xf>
    <xf numFmtId="0" fontId="38" fillId="6" borderId="7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5" applyNumberFormat="0" applyAlignment="0" applyProtection="0">
      <alignment vertical="center"/>
    </xf>
    <xf numFmtId="0" fontId="40" fillId="5" borderId="7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7" borderId="78" applyNumberFormat="0" applyAlignment="0" applyProtection="0">
      <alignment vertical="center"/>
    </xf>
    <xf numFmtId="0" fontId="43" fillId="7" borderId="78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6" borderId="75" applyNumberFormat="0" applyAlignment="0" applyProtection="0">
      <alignment vertical="center"/>
    </xf>
    <xf numFmtId="0" fontId="47" fillId="6" borderId="7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53" fillId="6" borderId="76" applyNumberFormat="0" applyAlignment="0" applyProtection="0">
      <alignment vertical="center"/>
    </xf>
    <xf numFmtId="0" fontId="53" fillId="6" borderId="7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75" applyNumberFormat="0" applyAlignment="0" applyProtection="0">
      <alignment vertical="center"/>
    </xf>
    <xf numFmtId="0" fontId="55" fillId="5" borderId="7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7" fillId="0" borderId="0">
      <alignment vertical="center"/>
    </xf>
    <xf numFmtId="38" fontId="1" fillId="0" borderId="0" applyFont="0" applyFill="0" applyBorder="0" applyAlignment="0" applyProtection="0"/>
  </cellStyleXfs>
  <cellXfs count="668">
    <xf numFmtId="0" fontId="0" fillId="0" borderId="0" xfId="0"/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4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2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distributed"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protection locked="0"/>
    </xf>
    <xf numFmtId="49" fontId="5" fillId="0" borderId="0" xfId="0" applyNumberFormat="1" applyFont="1" applyFill="1" applyProtection="1">
      <protection locked="0"/>
    </xf>
    <xf numFmtId="183" fontId="9" fillId="0" borderId="59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Protection="1">
      <protection locked="0"/>
    </xf>
    <xf numFmtId="183" fontId="9" fillId="0" borderId="29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84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4" fontId="22" fillId="0" borderId="0" xfId="0" applyNumberFormat="1" applyFont="1" applyProtection="1"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0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7" fillId="0" borderId="0" xfId="5" applyFont="1"/>
    <xf numFmtId="0" fontId="5" fillId="0" borderId="0" xfId="0" applyFont="1" applyFill="1" applyProtection="1">
      <protection locked="0"/>
    </xf>
    <xf numFmtId="183" fontId="9" fillId="0" borderId="26" xfId="0" applyNumberFormat="1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186" fontId="9" fillId="0" borderId="15" xfId="0" applyNumberFormat="1" applyFont="1" applyFill="1" applyBorder="1" applyAlignment="1" applyProtection="1">
      <alignment vertical="center"/>
      <protection locked="0"/>
    </xf>
    <xf numFmtId="0" fontId="24" fillId="0" borderId="0" xfId="0" applyFont="1"/>
    <xf numFmtId="0" fontId="59" fillId="0" borderId="26" xfId="0" applyFont="1" applyBorder="1" applyAlignment="1" applyProtection="1">
      <alignment horizontal="center" vertical="center"/>
      <protection locked="0"/>
    </xf>
    <xf numFmtId="0" fontId="59" fillId="0" borderId="26" xfId="0" applyFont="1" applyBorder="1" applyAlignment="1" applyProtection="1">
      <alignment vertical="center"/>
      <protection locked="0"/>
    </xf>
    <xf numFmtId="38" fontId="59" fillId="0" borderId="26" xfId="1" applyFont="1" applyBorder="1" applyAlignment="1" applyProtection="1">
      <alignment vertical="center"/>
      <protection locked="0"/>
    </xf>
    <xf numFmtId="0" fontId="58" fillId="0" borderId="26" xfId="0" applyFont="1" applyBorder="1" applyAlignment="1" applyProtection="1">
      <alignment vertical="center" wrapText="1"/>
      <protection locked="0"/>
    </xf>
    <xf numFmtId="40" fontId="58" fillId="0" borderId="26" xfId="1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186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187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28" xfId="0" applyBorder="1" applyAlignment="1">
      <alignment horizontal="left" vertical="center"/>
    </xf>
    <xf numFmtId="183" fontId="0" fillId="0" borderId="29" xfId="0" applyNumberFormat="1" applyFill="1" applyBorder="1" applyAlignment="1">
      <alignment vertical="center"/>
    </xf>
    <xf numFmtId="183" fontId="0" fillId="0" borderId="15" xfId="0" applyNumberFormat="1" applyFill="1" applyBorder="1" applyAlignment="1">
      <alignment vertical="center"/>
    </xf>
    <xf numFmtId="183" fontId="0" fillId="33" borderId="47" xfId="0" applyNumberFormat="1" applyFill="1" applyBorder="1" applyAlignment="1">
      <alignment vertical="center"/>
    </xf>
    <xf numFmtId="0" fontId="0" fillId="33" borderId="15" xfId="0" applyFill="1" applyBorder="1" applyAlignment="1">
      <alignment vertical="center"/>
    </xf>
    <xf numFmtId="183" fontId="0" fillId="0" borderId="35" xfId="0" applyNumberFormat="1" applyFill="1" applyBorder="1" applyAlignment="1">
      <alignment vertical="center"/>
    </xf>
    <xf numFmtId="183" fontId="0" fillId="33" borderId="15" xfId="0" applyNumberFormat="1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183" fontId="0" fillId="33" borderId="29" xfId="0" applyNumberFormat="1" applyFill="1" applyBorder="1" applyAlignment="1">
      <alignment vertical="center"/>
    </xf>
    <xf numFmtId="181" fontId="0" fillId="0" borderId="81" xfId="0" applyNumberFormat="1" applyBorder="1" applyAlignment="1">
      <alignment vertical="center"/>
    </xf>
    <xf numFmtId="183" fontId="0" fillId="0" borderId="35" xfId="0" applyNumberFormat="1" applyBorder="1" applyAlignment="1">
      <alignment vertical="center"/>
    </xf>
    <xf numFmtId="179" fontId="0" fillId="33" borderId="15" xfId="0" applyNumberFormat="1" applyFill="1" applyBorder="1" applyAlignment="1">
      <alignment horizontal="right" vertical="center"/>
    </xf>
    <xf numFmtId="179" fontId="0" fillId="33" borderId="47" xfId="0" applyNumberFormat="1" applyFill="1" applyBorder="1" applyAlignment="1">
      <alignment horizontal="right" vertical="center"/>
    </xf>
    <xf numFmtId="0" fontId="0" fillId="0" borderId="47" xfId="0" applyBorder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49" xfId="0" applyBorder="1" applyAlignment="1">
      <alignment vertical="center"/>
    </xf>
    <xf numFmtId="0" fontId="0" fillId="0" borderId="1" xfId="0" applyBorder="1" applyAlignment="1">
      <alignment vertical="center"/>
    </xf>
    <xf numFmtId="183" fontId="0" fillId="0" borderId="17" xfId="0" applyNumberFormat="1" applyFill="1" applyBorder="1" applyAlignment="1">
      <alignment vertical="center"/>
    </xf>
    <xf numFmtId="183" fontId="0" fillId="33" borderId="49" xfId="0" applyNumberFormat="1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183" fontId="0" fillId="0" borderId="39" xfId="0" applyNumberFormat="1" applyFill="1" applyBorder="1" applyAlignment="1">
      <alignment vertical="center"/>
    </xf>
    <xf numFmtId="183" fontId="0" fillId="33" borderId="17" xfId="0" applyNumberFormat="1" applyFill="1" applyBorder="1" applyAlignment="1">
      <alignment vertical="center"/>
    </xf>
    <xf numFmtId="0" fontId="0" fillId="33" borderId="49" xfId="0" applyFill="1" applyBorder="1" applyAlignment="1">
      <alignment vertical="center"/>
    </xf>
    <xf numFmtId="183" fontId="0" fillId="33" borderId="17" xfId="0" applyNumberFormat="1" applyFill="1" applyBorder="1" applyAlignment="1">
      <alignment vertical="center" shrinkToFit="1"/>
    </xf>
    <xf numFmtId="181" fontId="0" fillId="33" borderId="1" xfId="0" applyNumberFormat="1" applyFill="1" applyBorder="1" applyAlignment="1">
      <alignment vertical="center"/>
    </xf>
    <xf numFmtId="183" fontId="0" fillId="33" borderId="39" xfId="0" applyNumberFormat="1" applyFill="1" applyBorder="1" applyAlignment="1">
      <alignment vertical="center"/>
    </xf>
    <xf numFmtId="183" fontId="0" fillId="33" borderId="35" xfId="0" applyNumberFormat="1" applyFill="1" applyBorder="1" applyAlignment="1">
      <alignment vertical="center"/>
    </xf>
    <xf numFmtId="183" fontId="0" fillId="34" borderId="15" xfId="0" applyNumberFormat="1" applyFill="1" applyBorder="1" applyAlignment="1">
      <alignment vertical="center"/>
    </xf>
    <xf numFmtId="183" fontId="0" fillId="34" borderId="39" xfId="0" applyNumberFormat="1" applyFill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3" fontId="0" fillId="0" borderId="39" xfId="0" applyNumberFormat="1" applyBorder="1" applyAlignment="1">
      <alignment vertical="center"/>
    </xf>
    <xf numFmtId="183" fontId="0" fillId="33" borderId="52" xfId="0" applyNumberFormat="1" applyFill="1" applyBorder="1" applyAlignment="1">
      <alignment vertical="center"/>
    </xf>
    <xf numFmtId="0" fontId="0" fillId="33" borderId="29" xfId="0" applyFill="1" applyBorder="1" applyAlignment="1">
      <alignment vertical="center"/>
    </xf>
    <xf numFmtId="183" fontId="0" fillId="0" borderId="28" xfId="0" applyNumberFormat="1" applyFill="1" applyBorder="1" applyAlignment="1">
      <alignment vertical="center"/>
    </xf>
    <xf numFmtId="183" fontId="0" fillId="33" borderId="81" xfId="0" applyNumberFormat="1" applyFill="1" applyBorder="1" applyAlignment="1">
      <alignment vertical="center"/>
    </xf>
    <xf numFmtId="183" fontId="0" fillId="0" borderId="28" xfId="0" applyNumberFormat="1" applyBorder="1" applyAlignment="1">
      <alignment vertical="center"/>
    </xf>
    <xf numFmtId="181" fontId="0" fillId="33" borderId="0" xfId="0" applyNumberFormat="1" applyFill="1" applyAlignment="1">
      <alignment vertical="center"/>
    </xf>
    <xf numFmtId="183" fontId="0" fillId="33" borderId="1" xfId="0" applyNumberFormat="1" applyFill="1" applyBorder="1" applyAlignment="1">
      <alignment vertical="center"/>
    </xf>
    <xf numFmtId="0" fontId="0" fillId="34" borderId="52" xfId="0" applyFill="1" applyBorder="1" applyAlignment="1">
      <alignment vertical="center"/>
    </xf>
    <xf numFmtId="181" fontId="0" fillId="33" borderId="81" xfId="0" applyNumberFormat="1" applyFill="1" applyBorder="1" applyAlignment="1">
      <alignment vertical="center"/>
    </xf>
    <xf numFmtId="0" fontId="0" fillId="33" borderId="1" xfId="0" applyFill="1" applyBorder="1" applyAlignment="1">
      <alignment vertical="center"/>
    </xf>
    <xf numFmtId="0" fontId="0" fillId="0" borderId="29" xfId="0" applyBorder="1" applyAlignment="1">
      <alignment horizontal="distributed" vertical="center"/>
    </xf>
    <xf numFmtId="0" fontId="0" fillId="0" borderId="28" xfId="0" applyBorder="1" applyAlignment="1">
      <alignment vertical="center"/>
    </xf>
    <xf numFmtId="183" fontId="0" fillId="33" borderId="28" xfId="0" applyNumberFormat="1" applyFill="1" applyBorder="1" applyAlignment="1">
      <alignment vertical="center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83" fontId="23" fillId="0" borderId="17" xfId="0" applyNumberFormat="1" applyFont="1" applyFill="1" applyBorder="1" applyAlignment="1" applyProtection="1">
      <alignment vertical="center"/>
      <protection locked="0"/>
    </xf>
    <xf numFmtId="182" fontId="23" fillId="0" borderId="17" xfId="0" applyNumberFormat="1" applyFont="1" applyFill="1" applyBorder="1" applyAlignment="1" applyProtection="1">
      <alignment horizontal="right" vertical="center"/>
      <protection locked="0"/>
    </xf>
    <xf numFmtId="182" fontId="23" fillId="0" borderId="26" xfId="0" applyNumberFormat="1" applyFont="1" applyFill="1" applyBorder="1" applyAlignment="1" applyProtection="1">
      <alignment horizontal="right" vertical="center"/>
      <protection locked="0"/>
    </xf>
    <xf numFmtId="182" fontId="23" fillId="0" borderId="29" xfId="0" applyNumberFormat="1" applyFont="1" applyFill="1" applyBorder="1" applyAlignment="1" applyProtection="1">
      <alignment horizontal="right" vertical="center"/>
      <protection locked="0"/>
    </xf>
    <xf numFmtId="183" fontId="23" fillId="0" borderId="59" xfId="0" applyNumberFormat="1" applyFont="1" applyFill="1" applyBorder="1" applyAlignment="1" applyProtection="1">
      <alignment vertical="center"/>
      <protection locked="0"/>
    </xf>
    <xf numFmtId="182" fontId="23" fillId="0" borderId="59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187" fontId="61" fillId="0" borderId="83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63" fillId="0" borderId="0" xfId="0" applyFont="1" applyBorder="1" applyProtection="1">
      <protection locked="0"/>
    </xf>
    <xf numFmtId="0" fontId="6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58" fillId="0" borderId="26" xfId="0" applyFont="1" applyBorder="1" applyAlignment="1" applyProtection="1">
      <alignment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178" fontId="9" fillId="0" borderId="0" xfId="5" applyNumberFormat="1" applyFont="1" applyBorder="1" applyAlignment="1">
      <alignment vertical="center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177" fontId="9" fillId="0" borderId="88" xfId="0" applyNumberFormat="1" applyFont="1" applyFill="1" applyBorder="1" applyAlignment="1" applyProtection="1">
      <alignment vertical="center"/>
      <protection locked="0"/>
    </xf>
    <xf numFmtId="177" fontId="9" fillId="0" borderId="10" xfId="0" applyNumberFormat="1" applyFont="1" applyFill="1" applyBorder="1" applyAlignment="1" applyProtection="1">
      <alignment vertical="center"/>
      <protection locked="0"/>
    </xf>
    <xf numFmtId="177" fontId="9" fillId="0" borderId="57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18" fillId="0" borderId="0" xfId="0" applyFont="1" applyFill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183" fontId="9" fillId="0" borderId="40" xfId="0" applyNumberFormat="1" applyFont="1" applyFill="1" applyBorder="1" applyAlignment="1" applyProtection="1">
      <alignment vertical="center"/>
      <protection locked="0"/>
    </xf>
    <xf numFmtId="183" fontId="9" fillId="0" borderId="42" xfId="0" applyNumberFormat="1" applyFont="1" applyFill="1" applyBorder="1" applyAlignment="1" applyProtection="1">
      <alignment vertical="center"/>
      <protection locked="0"/>
    </xf>
    <xf numFmtId="183" fontId="9" fillId="0" borderId="89" xfId="0" applyNumberFormat="1" applyFont="1" applyFill="1" applyBorder="1" applyAlignment="1" applyProtection="1">
      <alignment vertical="center"/>
      <protection locked="0"/>
    </xf>
    <xf numFmtId="183" fontId="9" fillId="0" borderId="9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58" fillId="0" borderId="26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176" fontId="9" fillId="0" borderId="25" xfId="0" applyNumberFormat="1" applyFont="1" applyFill="1" applyBorder="1" applyAlignment="1" applyProtection="1">
      <alignment horizontal="center" vertical="center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35" xfId="0" applyNumberFormat="1" applyFont="1" applyFill="1" applyBorder="1" applyAlignment="1" applyProtection="1">
      <alignment vertical="center"/>
      <protection locked="0"/>
    </xf>
    <xf numFmtId="176" fontId="9" fillId="0" borderId="39" xfId="0" applyNumberFormat="1" applyFont="1" applyFill="1" applyBorder="1" applyAlignment="1" applyProtection="1">
      <alignment vertical="center"/>
      <protection locked="0"/>
    </xf>
    <xf numFmtId="186" fontId="9" fillId="0" borderId="0" xfId="0" applyNumberFormat="1" applyFont="1" applyFill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76" fontId="9" fillId="0" borderId="87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5" applyFont="1"/>
    <xf numFmtId="2" fontId="7" fillId="0" borderId="0" xfId="5" applyNumberFormat="1" applyFont="1"/>
    <xf numFmtId="185" fontId="7" fillId="0" borderId="0" xfId="5" applyNumberFormat="1" applyFont="1"/>
    <xf numFmtId="0" fontId="7" fillId="0" borderId="95" xfId="5" applyFont="1" applyBorder="1"/>
    <xf numFmtId="0" fontId="9" fillId="0" borderId="95" xfId="5" applyFont="1" applyBorder="1"/>
    <xf numFmtId="0" fontId="8" fillId="0" borderId="0" xfId="5" applyFont="1"/>
    <xf numFmtId="0" fontId="14" fillId="0" borderId="0" xfId="5" applyFont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4" fillId="0" borderId="0" xfId="0" applyFont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0" xfId="5" applyFont="1" applyBorder="1" applyAlignment="1">
      <alignment horizontal="center" vertical="center"/>
    </xf>
    <xf numFmtId="0" fontId="9" fillId="0" borderId="39" xfId="5" applyFont="1" applyBorder="1" applyAlignment="1">
      <alignment horizontal="distributed" vertical="center"/>
    </xf>
    <xf numFmtId="0" fontId="9" fillId="0" borderId="35" xfId="5" applyFont="1" applyBorder="1" applyAlignment="1">
      <alignment horizontal="distributed" vertical="center"/>
    </xf>
    <xf numFmtId="0" fontId="9" fillId="0" borderId="17" xfId="5" applyFont="1" applyBorder="1" applyAlignment="1">
      <alignment horizontal="distributed" vertical="center"/>
    </xf>
    <xf numFmtId="0" fontId="9" fillId="0" borderId="99" xfId="5" applyFont="1" applyBorder="1" applyAlignment="1">
      <alignment horizontal="distributed" vertical="center"/>
    </xf>
    <xf numFmtId="0" fontId="9" fillId="0" borderId="97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9" xfId="0" applyNumberFormat="1" applyFont="1" applyFill="1" applyBorder="1" applyAlignment="1" applyProtection="1">
      <alignment vertical="center" wrapText="1"/>
      <protection locked="0"/>
    </xf>
    <xf numFmtId="176" fontId="9" fillId="0" borderId="11" xfId="0" applyNumberFormat="1" applyFont="1" applyFill="1" applyBorder="1" applyAlignment="1" applyProtection="1">
      <alignment vertical="center" wrapText="1"/>
      <protection locked="0"/>
    </xf>
    <xf numFmtId="176" fontId="9" fillId="0" borderId="19" xfId="0" applyNumberFormat="1" applyFont="1" applyFill="1" applyBorder="1" applyAlignment="1" applyProtection="1">
      <alignment horizontal="center"/>
      <protection locked="0"/>
    </xf>
    <xf numFmtId="176" fontId="9" fillId="0" borderId="15" xfId="0" applyNumberFormat="1" applyFont="1" applyFill="1" applyBorder="1" applyAlignment="1" applyProtection="1">
      <alignment horizontal="center"/>
      <protection locked="0"/>
    </xf>
    <xf numFmtId="176" fontId="9" fillId="0" borderId="1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8" fillId="0" borderId="0" xfId="0" applyFont="1" applyFill="1" applyAlignment="1" applyProtection="1">
      <protection locked="0"/>
    </xf>
    <xf numFmtId="0" fontId="0" fillId="0" borderId="35" xfId="0" applyBorder="1" applyAlignment="1">
      <alignment horizontal="distributed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90" fontId="5" fillId="0" borderId="0" xfId="0" applyNumberFormat="1" applyFont="1" applyProtection="1">
      <protection locked="0"/>
    </xf>
    <xf numFmtId="183" fontId="9" fillId="0" borderId="17" xfId="0" applyNumberFormat="1" applyFont="1" applyBorder="1" applyAlignment="1" applyProtection="1">
      <alignment vertical="center"/>
      <protection locked="0"/>
    </xf>
    <xf numFmtId="190" fontId="5" fillId="0" borderId="0" xfId="0" applyNumberFormat="1" applyFont="1" applyFill="1" applyProtection="1">
      <protection locked="0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181" fontId="0" fillId="33" borderId="0" xfId="0" applyNumberFormat="1" applyFill="1" applyBorder="1" applyAlignment="1">
      <alignment vertical="center"/>
    </xf>
    <xf numFmtId="183" fontId="0" fillId="33" borderId="15" xfId="0" applyNumberFormat="1" applyFill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41" fontId="9" fillId="0" borderId="1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1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111" xfId="5" applyFont="1" applyBorder="1" applyAlignment="1">
      <alignment horizontal="distributed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65" fillId="0" borderId="0" xfId="5" applyFont="1" applyAlignment="1">
      <alignment horizontal="left" vertical="center"/>
    </xf>
    <xf numFmtId="176" fontId="9" fillId="35" borderId="17" xfId="0" applyNumberFormat="1" applyFont="1" applyFill="1" applyBorder="1" applyAlignment="1" applyProtection="1">
      <alignment vertical="center"/>
      <protection locked="0"/>
    </xf>
    <xf numFmtId="176" fontId="9" fillId="35" borderId="19" xfId="0" applyNumberFormat="1" applyFont="1" applyFill="1" applyBorder="1" applyAlignment="1" applyProtection="1">
      <alignment vertical="center"/>
      <protection locked="0"/>
    </xf>
    <xf numFmtId="176" fontId="9" fillId="35" borderId="45" xfId="0" applyNumberFormat="1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76" fontId="9" fillId="0" borderId="19" xfId="0" applyNumberFormat="1" applyFont="1" applyBorder="1" applyAlignment="1" applyProtection="1">
      <alignment vertical="center" wrapText="1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 wrapText="1"/>
      <protection locked="0"/>
    </xf>
    <xf numFmtId="176" fontId="9" fillId="35" borderId="37" xfId="0" applyNumberFormat="1" applyFont="1" applyFill="1" applyBorder="1" applyAlignment="1" applyProtection="1">
      <alignment horizontal="center" vertical="center" wrapText="1"/>
      <protection locked="0"/>
    </xf>
    <xf numFmtId="176" fontId="9" fillId="35" borderId="15" xfId="0" applyNumberFormat="1" applyFont="1" applyFill="1" applyBorder="1" applyAlignment="1" applyProtection="1">
      <alignment vertical="center"/>
      <protection locked="0"/>
    </xf>
    <xf numFmtId="176" fontId="9" fillId="35" borderId="15" xfId="0" applyNumberFormat="1" applyFont="1" applyFill="1" applyBorder="1" applyAlignment="1" applyProtection="1">
      <alignment horizontal="right" vertical="center"/>
      <protection locked="0"/>
    </xf>
    <xf numFmtId="186" fontId="9" fillId="35" borderId="15" xfId="0" applyNumberFormat="1" applyFont="1" applyFill="1" applyBorder="1" applyAlignment="1" applyProtection="1">
      <alignment vertical="center"/>
      <protection locked="0"/>
    </xf>
    <xf numFmtId="176" fontId="9" fillId="35" borderId="22" xfId="0" applyNumberFormat="1" applyFont="1" applyFill="1" applyBorder="1" applyAlignment="1" applyProtection="1">
      <alignment vertical="center"/>
      <protection locked="0"/>
    </xf>
    <xf numFmtId="176" fontId="9" fillId="0" borderId="45" xfId="0" applyNumberFormat="1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177" fontId="9" fillId="0" borderId="57" xfId="0" applyNumberFormat="1" applyFont="1" applyBorder="1" applyAlignment="1" applyProtection="1">
      <alignment vertical="center"/>
      <protection locked="0"/>
    </xf>
    <xf numFmtId="0" fontId="9" fillId="0" borderId="54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vertical="center"/>
      <protection locked="0"/>
    </xf>
    <xf numFmtId="176" fontId="9" fillId="0" borderId="29" xfId="0" applyNumberFormat="1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177" fontId="9" fillId="0" borderId="5" xfId="0" applyNumberFormat="1" applyFont="1" applyBorder="1" applyAlignment="1" applyProtection="1">
      <alignment vertical="center"/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 vertical="center"/>
      <protection locked="0"/>
    </xf>
    <xf numFmtId="176" fontId="9" fillId="0" borderId="17" xfId="0" applyNumberFormat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distributed"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177" fontId="9" fillId="0" borderId="88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vertical="center" wrapText="1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19" xfId="0" applyNumberFormat="1" applyFont="1" applyBorder="1" applyAlignment="1" applyProtection="1">
      <alignment horizontal="center"/>
      <protection locked="0"/>
    </xf>
    <xf numFmtId="179" fontId="9" fillId="0" borderId="32" xfId="0" applyNumberFormat="1" applyFont="1" applyBorder="1" applyAlignment="1" applyProtection="1">
      <alignment vertical="center"/>
      <protection locked="0"/>
    </xf>
    <xf numFmtId="179" fontId="9" fillId="0" borderId="31" xfId="0" applyNumberFormat="1" applyFont="1" applyBorder="1" applyAlignment="1" applyProtection="1">
      <alignment vertical="center"/>
      <protection locked="0"/>
    </xf>
    <xf numFmtId="176" fontId="9" fillId="0" borderId="31" xfId="0" applyNumberFormat="1" applyFont="1" applyBorder="1" applyAlignment="1" applyProtection="1">
      <alignment vertical="center"/>
      <protection locked="0"/>
    </xf>
    <xf numFmtId="179" fontId="9" fillId="0" borderId="30" xfId="0" applyNumberFormat="1" applyFont="1" applyBorder="1" applyAlignment="1" applyProtection="1">
      <alignment vertical="center"/>
      <protection locked="0"/>
    </xf>
    <xf numFmtId="179" fontId="9" fillId="0" borderId="29" xfId="0" applyNumberFormat="1" applyFont="1" applyBorder="1" applyAlignment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/>
      <protection locked="0"/>
    </xf>
    <xf numFmtId="179" fontId="9" fillId="0" borderId="2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9" fontId="9" fillId="0" borderId="16" xfId="0" applyNumberFormat="1" applyFont="1" applyBorder="1" applyAlignment="1" applyProtection="1">
      <alignment vertical="center"/>
      <protection locked="0"/>
    </xf>
    <xf numFmtId="179" fontId="9" fillId="0" borderId="15" xfId="0" applyNumberFormat="1" applyFont="1" applyBorder="1" applyAlignment="1" applyProtection="1">
      <alignment vertical="center"/>
      <protection locked="0"/>
    </xf>
    <xf numFmtId="179" fontId="9" fillId="0" borderId="6" xfId="0" applyNumberFormat="1" applyFont="1" applyBorder="1" applyAlignment="1" applyProtection="1">
      <alignment vertical="center"/>
      <protection locked="0"/>
    </xf>
    <xf numFmtId="179" fontId="9" fillId="0" borderId="17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Protection="1">
      <protection locked="0"/>
    </xf>
    <xf numFmtId="177" fontId="9" fillId="0" borderId="0" xfId="0" applyNumberFormat="1" applyFont="1" applyProtection="1">
      <protection locked="0"/>
    </xf>
    <xf numFmtId="176" fontId="9" fillId="0" borderId="87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176" fontId="9" fillId="0" borderId="35" xfId="0" applyNumberFormat="1" applyFont="1" applyBorder="1" applyAlignment="1" applyProtection="1">
      <alignment vertical="center"/>
      <protection locked="0"/>
    </xf>
    <xf numFmtId="176" fontId="9" fillId="0" borderId="34" xfId="0" applyNumberFormat="1" applyFont="1" applyBorder="1" applyAlignment="1" applyProtection="1">
      <alignment vertical="center"/>
      <protection locked="0"/>
    </xf>
    <xf numFmtId="176" fontId="9" fillId="0" borderId="39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177" fontId="9" fillId="0" borderId="16" xfId="0" applyNumberFormat="1" applyFont="1" applyBorder="1" applyAlignment="1" applyProtection="1">
      <alignment horizontal="right" vertical="center"/>
      <protection locked="0"/>
    </xf>
    <xf numFmtId="188" fontId="9" fillId="0" borderId="0" xfId="0" applyNumberFormat="1" applyFont="1" applyAlignment="1" applyProtection="1">
      <alignment horizontal="right" vertical="center"/>
      <protection locked="0"/>
    </xf>
    <xf numFmtId="188" fontId="9" fillId="0" borderId="15" xfId="0" applyNumberFormat="1" applyFont="1" applyBorder="1" applyAlignment="1" applyProtection="1">
      <alignment horizontal="right" vertical="center"/>
      <protection locked="0"/>
    </xf>
    <xf numFmtId="177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17" xfId="0" applyFont="1" applyBorder="1" applyAlignment="1" applyProtection="1">
      <alignment horizontal="distributed" vertical="center"/>
      <protection locked="0"/>
    </xf>
    <xf numFmtId="186" fontId="9" fillId="0" borderId="16" xfId="0" applyNumberFormat="1" applyFont="1" applyBorder="1" applyAlignment="1" applyProtection="1">
      <alignment vertical="center"/>
      <protection locked="0"/>
    </xf>
    <xf numFmtId="186" fontId="9" fillId="0" borderId="15" xfId="0" applyNumberFormat="1" applyFont="1" applyBorder="1" applyAlignment="1" applyProtection="1">
      <alignment vertical="center"/>
      <protection locked="0"/>
    </xf>
    <xf numFmtId="186" fontId="9" fillId="0" borderId="0" xfId="0" applyNumberFormat="1" applyFont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horizontal="right" vertical="center"/>
      <protection locked="0"/>
    </xf>
    <xf numFmtId="179" fontId="9" fillId="0" borderId="15" xfId="0" applyNumberFormat="1" applyFont="1" applyBorder="1" applyAlignment="1" applyProtection="1">
      <alignment horizontal="right" vertical="center"/>
      <protection locked="0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183" fontId="16" fillId="0" borderId="26" xfId="0" applyNumberFormat="1" applyFont="1" applyFill="1" applyBorder="1" applyAlignment="1" applyProtection="1">
      <alignment vertical="center"/>
      <protection locked="0"/>
    </xf>
    <xf numFmtId="183" fontId="9" fillId="0" borderId="55" xfId="0" applyNumberFormat="1" applyFont="1" applyFill="1" applyBorder="1" applyAlignment="1" applyProtection="1">
      <alignment vertical="center"/>
      <protection locked="0"/>
    </xf>
    <xf numFmtId="183" fontId="9" fillId="0" borderId="45" xfId="0" applyNumberFormat="1" applyFont="1" applyFill="1" applyBorder="1" applyAlignment="1" applyProtection="1">
      <alignment vertical="center"/>
      <protection locked="0"/>
    </xf>
    <xf numFmtId="183" fontId="9" fillId="0" borderId="17" xfId="0" applyNumberFormat="1" applyFont="1" applyFill="1" applyBorder="1" applyAlignment="1" applyProtection="1">
      <alignment vertical="center"/>
      <protection locked="0"/>
    </xf>
    <xf numFmtId="183" fontId="23" fillId="35" borderId="17" xfId="0" applyNumberFormat="1" applyFont="1" applyFill="1" applyBorder="1" applyAlignment="1" applyProtection="1">
      <alignment vertical="center"/>
      <protection locked="0"/>
    </xf>
    <xf numFmtId="183" fontId="23" fillId="35" borderId="26" xfId="0" applyNumberFormat="1" applyFont="1" applyFill="1" applyBorder="1" applyAlignment="1" applyProtection="1">
      <alignment vertical="center"/>
      <protection locked="0"/>
    </xf>
    <xf numFmtId="183" fontId="23" fillId="35" borderId="29" xfId="0" applyNumberFormat="1" applyFont="1" applyFill="1" applyBorder="1" applyAlignment="1" applyProtection="1">
      <alignment vertical="center"/>
      <protection locked="0"/>
    </xf>
    <xf numFmtId="183" fontId="23" fillId="35" borderId="59" xfId="0" applyNumberFormat="1" applyFont="1" applyFill="1" applyBorder="1" applyAlignment="1" applyProtection="1">
      <alignment vertical="center"/>
      <protection locked="0"/>
    </xf>
    <xf numFmtId="189" fontId="23" fillId="35" borderId="17" xfId="0" applyNumberFormat="1" applyFont="1" applyFill="1" applyBorder="1" applyAlignment="1" applyProtection="1">
      <alignment horizontal="right" vertical="center"/>
      <protection locked="0"/>
    </xf>
    <xf numFmtId="189" fontId="23" fillId="35" borderId="26" xfId="0" applyNumberFormat="1" applyFont="1" applyFill="1" applyBorder="1" applyAlignment="1" applyProtection="1">
      <alignment horizontal="right" vertical="center"/>
      <protection locked="0"/>
    </xf>
    <xf numFmtId="189" fontId="23" fillId="35" borderId="29" xfId="0" applyNumberFormat="1" applyFont="1" applyFill="1" applyBorder="1" applyAlignment="1" applyProtection="1">
      <alignment horizontal="right" vertical="center"/>
      <protection locked="0"/>
    </xf>
    <xf numFmtId="182" fontId="23" fillId="35" borderId="59" xfId="0" applyNumberFormat="1" applyFont="1" applyFill="1" applyBorder="1" applyAlignment="1" applyProtection="1">
      <alignment vertical="center"/>
      <protection locked="0"/>
    </xf>
    <xf numFmtId="183" fontId="9" fillId="0" borderId="31" xfId="0" applyNumberFormat="1" applyFont="1" applyFill="1" applyBorder="1" applyAlignment="1" applyProtection="1">
      <alignment vertical="center"/>
      <protection locked="0"/>
    </xf>
    <xf numFmtId="183" fontId="9" fillId="0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83" fontId="9" fillId="0" borderId="19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176" fontId="9" fillId="35" borderId="26" xfId="0" applyNumberFormat="1" applyFont="1" applyFill="1" applyBorder="1" applyAlignment="1" applyProtection="1">
      <alignment vertical="center"/>
      <protection locked="0"/>
    </xf>
    <xf numFmtId="176" fontId="16" fillId="35" borderId="26" xfId="0" applyNumberFormat="1" applyFont="1" applyFill="1" applyBorder="1" applyAlignment="1" applyProtection="1">
      <alignment vertical="center"/>
      <protection locked="0"/>
    </xf>
    <xf numFmtId="176" fontId="9" fillId="35" borderId="29" xfId="0" applyNumberFormat="1" applyFont="1" applyFill="1" applyBorder="1" applyAlignment="1" applyProtection="1">
      <alignment vertical="center"/>
      <protection locked="0"/>
    </xf>
    <xf numFmtId="176" fontId="9" fillId="35" borderId="5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76" fontId="9" fillId="36" borderId="26" xfId="0" applyNumberFormat="1" applyFont="1" applyFill="1" applyBorder="1" applyAlignment="1" applyProtection="1">
      <alignment vertical="center"/>
      <protection locked="0"/>
    </xf>
    <xf numFmtId="176" fontId="9" fillId="35" borderId="65" xfId="0" applyNumberFormat="1" applyFont="1" applyFill="1" applyBorder="1" applyAlignment="1" applyProtection="1">
      <alignment horizontal="center" vertical="center"/>
      <protection locked="0"/>
    </xf>
    <xf numFmtId="0" fontId="58" fillId="35" borderId="11" xfId="0" applyFont="1" applyFill="1" applyBorder="1" applyAlignment="1" applyProtection="1">
      <alignment horizontal="center" vertical="center" wrapText="1"/>
      <protection locked="0"/>
    </xf>
    <xf numFmtId="176" fontId="9" fillId="35" borderId="31" xfId="0" applyNumberFormat="1" applyFont="1" applyFill="1" applyBorder="1" applyAlignment="1" applyProtection="1">
      <alignment vertical="center"/>
      <protection locked="0"/>
    </xf>
    <xf numFmtId="176" fontId="9" fillId="36" borderId="17" xfId="0" applyNumberFormat="1" applyFont="1" applyFill="1" applyBorder="1" applyAlignment="1" applyProtection="1">
      <alignment vertical="center"/>
      <protection locked="0"/>
    </xf>
    <xf numFmtId="176" fontId="9" fillId="36" borderId="29" xfId="0" applyNumberFormat="1" applyFont="1" applyFill="1" applyBorder="1" applyAlignment="1" applyProtection="1">
      <alignment vertical="center"/>
      <protection locked="0"/>
    </xf>
    <xf numFmtId="176" fontId="9" fillId="35" borderId="46" xfId="0" applyNumberFormat="1" applyFont="1" applyFill="1" applyBorder="1" applyAlignment="1" applyProtection="1">
      <alignment horizontal="center" vertical="center"/>
      <protection locked="0"/>
    </xf>
    <xf numFmtId="0" fontId="58" fillId="35" borderId="3" xfId="5" applyFont="1" applyFill="1" applyBorder="1" applyAlignment="1">
      <alignment horizontal="center" vertical="center" wrapText="1"/>
    </xf>
    <xf numFmtId="3" fontId="9" fillId="35" borderId="104" xfId="5" applyNumberFormat="1" applyFont="1" applyFill="1" applyBorder="1" applyAlignment="1">
      <alignment vertical="center"/>
    </xf>
    <xf numFmtId="3" fontId="9" fillId="35" borderId="105" xfId="5" applyNumberFormat="1" applyFont="1" applyFill="1" applyBorder="1" applyAlignment="1">
      <alignment vertical="center"/>
    </xf>
    <xf numFmtId="3" fontId="9" fillId="35" borderId="40" xfId="5" applyNumberFormat="1" applyFont="1" applyFill="1" applyBorder="1" applyAlignment="1">
      <alignment vertical="center"/>
    </xf>
    <xf numFmtId="3" fontId="9" fillId="36" borderId="105" xfId="5" applyNumberFormat="1" applyFont="1" applyFill="1" applyBorder="1" applyAlignment="1">
      <alignment vertical="center"/>
    </xf>
    <xf numFmtId="3" fontId="9" fillId="36" borderId="104" xfId="5" applyNumberFormat="1" applyFont="1" applyFill="1" applyBorder="1" applyAlignment="1">
      <alignment vertical="center"/>
    </xf>
    <xf numFmtId="3" fontId="9" fillId="35" borderId="112" xfId="5" applyNumberFormat="1" applyFont="1" applyFill="1" applyBorder="1" applyAlignment="1">
      <alignment vertical="center"/>
    </xf>
    <xf numFmtId="3" fontId="9" fillId="35" borderId="101" xfId="5" applyNumberFormat="1" applyFont="1" applyFill="1" applyBorder="1" applyAlignment="1">
      <alignment vertical="center"/>
    </xf>
    <xf numFmtId="3" fontId="9" fillId="35" borderId="6" xfId="5" applyNumberFormat="1" applyFont="1" applyFill="1" applyBorder="1" applyAlignment="1">
      <alignment vertical="center"/>
    </xf>
    <xf numFmtId="3" fontId="9" fillId="35" borderId="96" xfId="5" applyNumberFormat="1" applyFont="1" applyFill="1" applyBorder="1" applyAlignment="1">
      <alignment vertical="center"/>
    </xf>
    <xf numFmtId="3" fontId="9" fillId="35" borderId="98" xfId="5" applyNumberFormat="1" applyFont="1" applyFill="1" applyBorder="1" applyAlignment="1">
      <alignment vertical="center"/>
    </xf>
    <xf numFmtId="3" fontId="9" fillId="35" borderId="10" xfId="5" applyNumberFormat="1" applyFont="1" applyFill="1" applyBorder="1" applyAlignment="1">
      <alignment vertical="center"/>
    </xf>
    <xf numFmtId="0" fontId="9" fillId="35" borderId="3" xfId="5" applyFont="1" applyFill="1" applyBorder="1" applyAlignment="1">
      <alignment horizontal="center" vertical="center" wrapText="1"/>
    </xf>
    <xf numFmtId="3" fontId="9" fillId="37" borderId="6" xfId="5" applyNumberFormat="1" applyFont="1" applyFill="1" applyBorder="1" applyAlignment="1">
      <alignment vertical="center"/>
    </xf>
    <xf numFmtId="3" fontId="9" fillId="36" borderId="96" xfId="5" applyNumberFormat="1" applyFont="1" applyFill="1" applyBorder="1" applyAlignment="1">
      <alignment vertical="center"/>
    </xf>
    <xf numFmtId="3" fontId="9" fillId="36" borderId="98" xfId="5" applyNumberFormat="1" applyFont="1" applyFill="1" applyBorder="1" applyAlignment="1">
      <alignment vertical="center"/>
    </xf>
    <xf numFmtId="41" fontId="9" fillId="0" borderId="15" xfId="0" applyNumberFormat="1" applyFont="1" applyBorder="1" applyAlignment="1" applyProtection="1">
      <alignment horizontal="right" vertical="center"/>
      <protection locked="0"/>
    </xf>
    <xf numFmtId="41" fontId="9" fillId="0" borderId="16" xfId="0" applyNumberFormat="1" applyFont="1" applyBorder="1" applyAlignment="1" applyProtection="1">
      <alignment horizontal="right" vertical="center"/>
      <protection locked="0"/>
    </xf>
    <xf numFmtId="179" fontId="9" fillId="0" borderId="16" xfId="0" applyNumberFormat="1" applyFont="1" applyBorder="1" applyAlignment="1" applyProtection="1">
      <alignment horizontal="right" vertical="center"/>
      <protection locked="0"/>
    </xf>
    <xf numFmtId="38" fontId="9" fillId="0" borderId="104" xfId="1" applyFont="1" applyFill="1" applyBorder="1" applyAlignment="1" applyProtection="1">
      <alignment horizontal="right" vertical="center"/>
      <protection locked="0"/>
    </xf>
    <xf numFmtId="38" fontId="9" fillId="0" borderId="105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04" xfId="1" applyFont="1" applyBorder="1" applyAlignment="1">
      <alignment horizontal="right" vertical="center"/>
    </xf>
    <xf numFmtId="38" fontId="9" fillId="0" borderId="112" xfId="1" applyFont="1" applyFill="1" applyBorder="1" applyAlignment="1" applyProtection="1">
      <alignment vertical="center"/>
      <protection locked="0"/>
    </xf>
    <xf numFmtId="38" fontId="9" fillId="0" borderId="101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01" xfId="1" applyFont="1" applyFill="1" applyBorder="1" applyAlignment="1" applyProtection="1">
      <alignment vertical="center"/>
      <protection locked="0"/>
    </xf>
    <xf numFmtId="38" fontId="9" fillId="0" borderId="96" xfId="1" applyFont="1" applyFill="1" applyBorder="1" applyAlignment="1">
      <alignment vertical="center"/>
    </xf>
    <xf numFmtId="38" fontId="9" fillId="0" borderId="98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0" fontId="9" fillId="0" borderId="3" xfId="5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76" fontId="9" fillId="35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35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35" borderId="11" xfId="0" applyNumberFormat="1" applyFont="1" applyFill="1" applyBorder="1" applyAlignment="1" applyProtection="1">
      <alignment horizontal="center" vertical="center" wrapText="1"/>
      <protection locked="0"/>
    </xf>
    <xf numFmtId="176" fontId="9" fillId="35" borderId="15" xfId="0" applyNumberFormat="1" applyFont="1" applyFill="1" applyBorder="1" applyAlignment="1" applyProtection="1">
      <alignment horizontal="center" vertical="center"/>
      <protection locked="0"/>
    </xf>
    <xf numFmtId="176" fontId="9" fillId="35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 justifyLastLine="1"/>
      <protection locked="0"/>
    </xf>
    <xf numFmtId="0" fontId="9" fillId="0" borderId="24" xfId="0" applyFont="1" applyFill="1" applyBorder="1" applyAlignment="1" applyProtection="1">
      <alignment horizontal="center" vertical="center" justifyLastLine="1"/>
      <protection locked="0"/>
    </xf>
    <xf numFmtId="0" fontId="9" fillId="0" borderId="34" xfId="0" applyFont="1" applyFill="1" applyBorder="1" applyAlignment="1" applyProtection="1">
      <alignment horizontal="center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 justifyLastLine="1"/>
      <protection locked="0"/>
    </xf>
    <xf numFmtId="0" fontId="9" fillId="0" borderId="0" xfId="0" applyFont="1" applyFill="1" applyBorder="1" applyAlignment="1" applyProtection="1">
      <alignment horizontal="center" vertical="center" justifyLastLine="1"/>
      <protection locked="0"/>
    </xf>
    <xf numFmtId="0" fontId="9" fillId="0" borderId="35" xfId="0" applyFont="1" applyFill="1" applyBorder="1" applyAlignment="1" applyProtection="1">
      <alignment horizontal="center" vertical="center" justifyLastLine="1"/>
      <protection locked="0"/>
    </xf>
    <xf numFmtId="0" fontId="9" fillId="0" borderId="36" xfId="0" applyFont="1" applyFill="1" applyBorder="1" applyAlignment="1" applyProtection="1">
      <alignment horizontal="center" vertical="center" justifyLastLine="1"/>
      <protection locked="0"/>
    </xf>
    <xf numFmtId="0" fontId="9" fillId="0" borderId="91" xfId="0" applyFont="1" applyFill="1" applyBorder="1" applyAlignment="1" applyProtection="1">
      <alignment horizontal="center" vertical="center" justifyLastLine="1"/>
      <protection locked="0"/>
    </xf>
    <xf numFmtId="0" fontId="9" fillId="0" borderId="37" xfId="0" applyFont="1" applyFill="1" applyBorder="1" applyAlignment="1" applyProtection="1">
      <alignment horizontal="center" vertical="center" justifyLastLine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35" borderId="19" xfId="0" applyNumberFormat="1" applyFont="1" applyFill="1" applyBorder="1" applyAlignment="1" applyProtection="1">
      <alignment horizontal="center" vertical="center"/>
      <protection locked="0"/>
    </xf>
    <xf numFmtId="49" fontId="9" fillId="35" borderId="15" xfId="0" applyNumberFormat="1" applyFont="1" applyFill="1" applyBorder="1" applyAlignment="1" applyProtection="1">
      <alignment horizontal="center" vertical="center"/>
      <protection locked="0"/>
    </xf>
    <xf numFmtId="49" fontId="9" fillId="35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distributed" vertical="center"/>
      <protection locked="0"/>
    </xf>
    <xf numFmtId="0" fontId="9" fillId="0" borderId="92" xfId="0" applyFont="1" applyFill="1" applyBorder="1" applyAlignment="1" applyProtection="1">
      <alignment horizontal="distributed" vertical="center"/>
      <protection locked="0"/>
    </xf>
    <xf numFmtId="0" fontId="9" fillId="0" borderId="68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82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9" fillId="0" borderId="60" xfId="0" applyFont="1" applyFill="1" applyBorder="1" applyAlignment="1" applyProtection="1">
      <alignment horizontal="distributed" vertical="center"/>
      <protection locked="0"/>
    </xf>
    <xf numFmtId="0" fontId="9" fillId="0" borderId="93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64" xfId="0" applyFont="1" applyFill="1" applyBorder="1" applyAlignment="1" applyProtection="1">
      <alignment horizontal="distributed" vertical="center"/>
      <protection locked="0"/>
    </xf>
    <xf numFmtId="0" fontId="9" fillId="0" borderId="94" xfId="0" applyFont="1" applyFill="1" applyBorder="1" applyAlignment="1" applyProtection="1">
      <alignment horizontal="distributed" vertical="center"/>
      <protection locked="0"/>
    </xf>
    <xf numFmtId="0" fontId="9" fillId="0" borderId="86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1" xfId="0" applyBorder="1" applyAlignment="1">
      <alignment horizontal="right" vertical="center"/>
    </xf>
    <xf numFmtId="0" fontId="5" fillId="0" borderId="0" xfId="0" applyFont="1" applyAlignment="1" applyProtection="1">
      <protection locked="0"/>
    </xf>
    <xf numFmtId="0" fontId="0" fillId="0" borderId="5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176" fontId="9" fillId="0" borderId="56" xfId="0" applyNumberFormat="1" applyFont="1" applyFill="1" applyBorder="1" applyAlignment="1" applyProtection="1">
      <alignment horizontal="center" vertical="center"/>
      <protection locked="0"/>
    </xf>
    <xf numFmtId="176" fontId="9" fillId="0" borderId="65" xfId="0" applyNumberFormat="1" applyFont="1" applyFill="1" applyBorder="1" applyAlignment="1" applyProtection="1">
      <alignment horizontal="center" vertical="center"/>
      <protection locked="0"/>
    </xf>
    <xf numFmtId="176" fontId="9" fillId="0" borderId="54" xfId="0" applyNumberFormat="1" applyFont="1" applyFill="1" applyBorder="1" applyAlignment="1" applyProtection="1">
      <alignment horizontal="center" vertical="center"/>
      <protection locked="0"/>
    </xf>
    <xf numFmtId="176" fontId="9" fillId="0" borderId="66" xfId="0" applyNumberFormat="1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0" fillId="0" borderId="52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0" fontId="9" fillId="0" borderId="84" xfId="0" applyFont="1" applyFill="1" applyBorder="1" applyAlignment="1" applyProtection="1">
      <alignment horizontal="distributed" vertical="center"/>
      <protection locked="0"/>
    </xf>
    <xf numFmtId="0" fontId="9" fillId="0" borderId="85" xfId="0" applyFont="1" applyFill="1" applyBorder="1" applyAlignment="1" applyProtection="1">
      <alignment horizontal="distributed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Protection="1"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Alignment="1" applyProtection="1">
      <alignment horizontal="distributed" vertical="center" justifyLastLine="1"/>
      <protection locked="0"/>
    </xf>
    <xf numFmtId="0" fontId="10" fillId="0" borderId="66" xfId="0" applyFont="1" applyBorder="1" applyAlignment="1" applyProtection="1">
      <alignment horizontal="distributed" vertical="center" justifyLastLine="1"/>
      <protection locked="0"/>
    </xf>
    <xf numFmtId="0" fontId="58" fillId="0" borderId="29" xfId="0" applyFont="1" applyBorder="1" applyAlignment="1" applyProtection="1">
      <alignment vertical="center"/>
      <protection locked="0"/>
    </xf>
    <xf numFmtId="0" fontId="58" fillId="0" borderId="17" xfId="0" applyFont="1" applyBorder="1" applyAlignment="1" applyProtection="1">
      <alignment vertical="center"/>
      <protection locked="0"/>
    </xf>
    <xf numFmtId="0" fontId="58" fillId="0" borderId="26" xfId="0" applyFont="1" applyBorder="1" applyAlignment="1" applyProtection="1">
      <alignment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10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103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176" fontId="9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84" xfId="0" applyFont="1" applyBorder="1" applyAlignment="1" applyProtection="1">
      <alignment horizontal="distributed" vertical="center"/>
      <protection locked="0"/>
    </xf>
    <xf numFmtId="0" fontId="9" fillId="0" borderId="85" xfId="0" applyFont="1" applyBorder="1" applyAlignment="1" applyProtection="1">
      <alignment horizontal="distributed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distributed" vertical="center"/>
      <protection locked="0"/>
    </xf>
    <xf numFmtId="0" fontId="9" fillId="0" borderId="68" xfId="0" applyFont="1" applyBorder="1" applyAlignment="1" applyProtection="1">
      <alignment horizontal="distributed" vertical="center"/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9" fillId="0" borderId="60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9" fillId="0" borderId="63" xfId="5" applyFont="1" applyBorder="1" applyAlignment="1">
      <alignment horizontal="center" vertical="center"/>
    </xf>
    <xf numFmtId="0" fontId="9" fillId="0" borderId="62" xfId="5" applyFont="1" applyBorder="1" applyAlignment="1">
      <alignment horizontal="center" vertical="center"/>
    </xf>
    <xf numFmtId="0" fontId="9" fillId="0" borderId="14" xfId="5" applyFont="1" applyBorder="1" applyAlignment="1">
      <alignment horizontal="distributed" vertical="center"/>
    </xf>
    <xf numFmtId="0" fontId="9" fillId="0" borderId="4" xfId="5" applyFont="1" applyBorder="1" applyAlignment="1">
      <alignment horizontal="distributed" vertical="center"/>
    </xf>
    <xf numFmtId="0" fontId="9" fillId="0" borderId="51" xfId="5" applyFont="1" applyBorder="1" applyAlignment="1">
      <alignment horizontal="distributed" vertical="center"/>
    </xf>
    <xf numFmtId="38" fontId="9" fillId="0" borderId="89" xfId="1" applyFont="1" applyBorder="1" applyAlignment="1">
      <alignment horizontal="right" vertical="center"/>
    </xf>
    <xf numFmtId="38" fontId="9" fillId="0" borderId="103" xfId="1" applyFont="1" applyBorder="1" applyAlignment="1">
      <alignment horizontal="right" vertical="center"/>
    </xf>
    <xf numFmtId="0" fontId="9" fillId="0" borderId="102" xfId="5" applyFont="1" applyBorder="1" applyAlignment="1">
      <alignment horizontal="distributed" vertical="center"/>
    </xf>
    <xf numFmtId="0" fontId="9" fillId="0" borderId="28" xfId="5" applyFont="1" applyBorder="1" applyAlignment="1">
      <alignment horizontal="distributed" vertical="center"/>
    </xf>
    <xf numFmtId="0" fontId="9" fillId="0" borderId="43" xfId="5" applyFont="1" applyBorder="1" applyAlignment="1">
      <alignment horizontal="distributed" vertical="center"/>
    </xf>
    <xf numFmtId="0" fontId="9" fillId="0" borderId="87" xfId="5" applyFont="1" applyBorder="1" applyAlignment="1">
      <alignment horizontal="distributed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106" xfId="5" applyFont="1" applyBorder="1" applyAlignment="1">
      <alignment horizontal="distributed" vertical="center"/>
    </xf>
    <xf numFmtId="0" fontId="9" fillId="0" borderId="113" xfId="5" applyFont="1" applyBorder="1" applyAlignment="1">
      <alignment horizontal="distributed" vertical="center"/>
    </xf>
    <xf numFmtId="0" fontId="9" fillId="0" borderId="38" xfId="5" applyFont="1" applyBorder="1" applyAlignment="1">
      <alignment horizontal="distributed" vertical="center"/>
    </xf>
    <xf numFmtId="0" fontId="9" fillId="0" borderId="39" xfId="5" applyFont="1" applyBorder="1" applyAlignment="1">
      <alignment horizontal="distributed" vertical="center"/>
    </xf>
    <xf numFmtId="38" fontId="9" fillId="0" borderId="16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0" fontId="9" fillId="0" borderId="110" xfId="5" applyFont="1" applyBorder="1" applyAlignment="1">
      <alignment horizontal="distributed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" fontId="9" fillId="35" borderId="16" xfId="5" applyNumberFormat="1" applyFont="1" applyFill="1" applyBorder="1" applyAlignment="1">
      <alignment horizontal="right" vertical="center"/>
    </xf>
    <xf numFmtId="3" fontId="9" fillId="35" borderId="6" xfId="5" applyNumberFormat="1" applyFont="1" applyFill="1" applyBorder="1" applyAlignment="1">
      <alignment horizontal="right" vertical="center"/>
    </xf>
    <xf numFmtId="3" fontId="9" fillId="35" borderId="89" xfId="5" applyNumberFormat="1" applyFont="1" applyFill="1" applyBorder="1" applyAlignment="1">
      <alignment horizontal="right" vertical="center"/>
    </xf>
    <xf numFmtId="3" fontId="9" fillId="35" borderId="103" xfId="5" applyNumberFormat="1" applyFont="1" applyFill="1" applyBorder="1" applyAlignment="1">
      <alignment horizontal="right" vertical="center"/>
    </xf>
    <xf numFmtId="3" fontId="9" fillId="35" borderId="30" xfId="5" applyNumberFormat="1" applyFont="1" applyFill="1" applyBorder="1" applyAlignment="1">
      <alignment horizontal="right" vertical="center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9AECFC-BA9E-405C-95DE-C3D0351B947E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A4B4AE-B6B2-490C-938C-EEBAB2E32856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6</xdr:row>
      <xdr:rowOff>266701</xdr:rowOff>
    </xdr:from>
    <xdr:to>
      <xdr:col>6</xdr:col>
      <xdr:colOff>657225</xdr:colOff>
      <xdr:row>35</xdr:row>
      <xdr:rowOff>0</xdr:rowOff>
    </xdr:to>
    <xdr:sp macro="" textlink="">
      <xdr:nvSpPr>
        <xdr:cNvPr id="2" name="上カーブ矢印 2">
          <a:extLst>
            <a:ext uri="{FF2B5EF4-FFF2-40B4-BE49-F238E27FC236}">
              <a16:creationId xmlns:a16="http://schemas.microsoft.com/office/drawing/2014/main" id="{83D0ED24-10DA-4C90-82DB-DDC1656268E4}"/>
            </a:ext>
          </a:extLst>
        </xdr:cNvPr>
        <xdr:cNvSpPr/>
      </xdr:nvSpPr>
      <xdr:spPr bwMode="auto">
        <a:xfrm rot="16200000">
          <a:off x="6505576" y="2000251"/>
          <a:ext cx="1647824" cy="523874"/>
        </a:xfrm>
        <a:prstGeom prst="curvedUp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CC11E0-4C5D-4439-B98D-1E9925CCCF3D}"/>
            </a:ext>
          </a:extLst>
        </xdr:cNvPr>
        <xdr:cNvSpPr txBox="1">
          <a:spLocks noChangeArrowheads="1"/>
        </xdr:cNvSpPr>
      </xdr:nvSpPr>
      <xdr:spPr bwMode="auto">
        <a:xfrm>
          <a:off x="5486400" y="2047875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E2E8901-07D0-4030-8FAA-D3F4F15736A9}"/>
            </a:ext>
          </a:extLst>
        </xdr:cNvPr>
        <xdr:cNvSpPr txBox="1">
          <a:spLocks noChangeArrowheads="1"/>
        </xdr:cNvSpPr>
      </xdr:nvSpPr>
      <xdr:spPr bwMode="auto">
        <a:xfrm>
          <a:off x="5486400" y="2047875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rgb="FFFFFF00"/>
    <pageSetUpPr fitToPage="1"/>
  </sheetPr>
  <dimension ref="B1:J35"/>
  <sheetViews>
    <sheetView tabSelected="1" view="pageBreakPreview" zoomScaleNormal="100" zoomScaleSheetLayoutView="100" workbookViewId="0">
      <selection activeCell="D16" sqref="D16"/>
    </sheetView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490" t="s">
        <v>24</v>
      </c>
      <c r="D4" s="490"/>
      <c r="E4" s="490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490" t="s">
        <v>222</v>
      </c>
      <c r="C8" s="490"/>
      <c r="D8" s="490"/>
      <c r="E8" s="490"/>
      <c r="F8" s="490"/>
      <c r="G8" s="490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C13" s="3"/>
      <c r="D13" s="4"/>
      <c r="E13" s="4"/>
      <c r="F13" s="4"/>
      <c r="G13" s="4"/>
      <c r="H13" s="4"/>
      <c r="I13" s="4"/>
      <c r="J13" s="3"/>
    </row>
    <row r="14" spans="2:10" ht="24.95" customHeight="1">
      <c r="C14" s="3"/>
      <c r="D14" s="242"/>
      <c r="E14" s="242"/>
      <c r="F14" s="242"/>
      <c r="G14" s="242"/>
      <c r="H14" s="243"/>
      <c r="I14" s="243"/>
      <c r="J14" s="243"/>
    </row>
    <row r="15" spans="2:10" s="2" customFormat="1" ht="24.95" customHeight="1">
      <c r="D15" s="253" t="s">
        <v>279</v>
      </c>
      <c r="E15" s="254"/>
      <c r="F15" s="253"/>
      <c r="G15" s="253"/>
      <c r="H15" s="253"/>
      <c r="I15" s="253"/>
      <c r="J15" s="240"/>
    </row>
    <row r="16" spans="2:10" s="2" customFormat="1" ht="9.75" customHeight="1">
      <c r="D16" s="253"/>
      <c r="E16" s="254"/>
      <c r="F16" s="253"/>
      <c r="G16" s="253"/>
      <c r="H16" s="253"/>
      <c r="I16" s="253"/>
      <c r="J16" s="240"/>
    </row>
    <row r="17" spans="3:10" s="2" customFormat="1" ht="24.95" customHeight="1">
      <c r="D17" s="253" t="s">
        <v>223</v>
      </c>
      <c r="E17" s="253"/>
      <c r="F17" s="253"/>
      <c r="G17" s="253"/>
      <c r="H17" s="253"/>
      <c r="I17" s="253"/>
      <c r="J17" s="244"/>
    </row>
    <row r="18" spans="3:10" s="2" customFormat="1" ht="24.95" customHeight="1">
      <c r="C18" s="5"/>
      <c r="D18" s="245"/>
      <c r="E18" s="245"/>
      <c r="F18" s="245"/>
      <c r="G18" s="245"/>
      <c r="H18" s="245"/>
      <c r="I18" s="245"/>
      <c r="J18" s="242"/>
    </row>
    <row r="19" spans="3:10" s="2" customFormat="1" ht="24.95" customHeight="1">
      <c r="C19" s="5"/>
      <c r="D19" s="244"/>
      <c r="E19" s="244"/>
      <c r="F19" s="244"/>
      <c r="G19" s="244"/>
      <c r="H19" s="244"/>
      <c r="I19" s="244"/>
      <c r="J19" s="246"/>
    </row>
    <row r="20" spans="3:10" s="2" customFormat="1" ht="24.95" customHeight="1">
      <c r="D20" s="244"/>
      <c r="E20" s="244"/>
      <c r="F20" s="489"/>
      <c r="G20" s="489"/>
      <c r="H20" s="489"/>
      <c r="I20" s="489"/>
      <c r="J20" s="241"/>
    </row>
    <row r="21" spans="3:10" s="2" customFormat="1" ht="24.95" customHeight="1"/>
    <row r="22" spans="3:10" ht="24.95" customHeight="1"/>
    <row r="23" spans="3:10" ht="24.95" customHeight="1"/>
    <row r="24" spans="3:10" ht="24.95" customHeight="1"/>
    <row r="25" spans="3:10" ht="24.95" customHeight="1"/>
    <row r="26" spans="3:10" ht="24.95" customHeight="1"/>
    <row r="27" spans="3:10" ht="24.95" customHeight="1"/>
    <row r="28" spans="3:10" ht="24.95" customHeight="1"/>
    <row r="29" spans="3:10" ht="24.95" customHeight="1"/>
    <row r="30" spans="3:10" ht="24.95" customHeight="1"/>
    <row r="31" spans="3:10" ht="24.95" customHeight="1">
      <c r="I31" s="3"/>
      <c r="J31" s="3"/>
    </row>
    <row r="32" spans="3:10" ht="24.95" customHeight="1">
      <c r="I32" s="3"/>
      <c r="J32" s="3"/>
    </row>
    <row r="33" spans="9:10" ht="24.95" customHeight="1">
      <c r="I33" s="3"/>
      <c r="J33" s="3"/>
    </row>
    <row r="34" spans="9:10" ht="24.95" customHeight="1">
      <c r="I34" s="3"/>
      <c r="J34" s="3"/>
    </row>
    <row r="35" spans="9:10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71F9-B217-419D-ACF7-A6A73E999B98}">
  <sheetPr>
    <tabColor rgb="FFFFFF00"/>
  </sheetPr>
  <dimension ref="A1:K39"/>
  <sheetViews>
    <sheetView view="pageBreakPreview" zoomScale="130" zoomScaleNormal="100" zoomScaleSheetLayoutView="130" workbookViewId="0">
      <selection activeCell="P13" sqref="P13"/>
    </sheetView>
  </sheetViews>
  <sheetFormatPr defaultRowHeight="13.5"/>
  <cols>
    <col min="1" max="1" width="2.625" style="1" customWidth="1"/>
    <col min="2" max="2" width="10" style="1" customWidth="1"/>
    <col min="3" max="3" width="27.125" style="68" customWidth="1"/>
    <col min="4" max="4" width="17.375" style="68" customWidth="1"/>
    <col min="5" max="5" width="17.375" style="68" hidden="1" customWidth="1"/>
    <col min="6" max="6" width="15.125" style="68" customWidth="1"/>
    <col min="7" max="7" width="7.75" style="68" customWidth="1"/>
    <col min="8" max="8" width="15.5" style="68" hidden="1" customWidth="1"/>
    <col min="9" max="9" width="15" style="68" customWidth="1"/>
    <col min="10" max="10" width="7.75" style="1" customWidth="1"/>
    <col min="11" max="11" width="2.75" style="1" customWidth="1"/>
    <col min="12" max="16384" width="9" style="1"/>
  </cols>
  <sheetData>
    <row r="1" spans="1:11" ht="13.5" customHeight="1">
      <c r="C1" s="1"/>
      <c r="J1" s="68"/>
    </row>
    <row r="2" spans="1:11" s="8" customFormat="1" ht="17.25">
      <c r="B2" s="617" t="s">
        <v>254</v>
      </c>
      <c r="C2" s="617"/>
      <c r="D2" s="618"/>
      <c r="E2" s="618"/>
      <c r="F2" s="618"/>
      <c r="G2" s="7"/>
      <c r="H2" s="7"/>
      <c r="I2" s="7"/>
      <c r="J2" s="7"/>
    </row>
    <row r="3" spans="1:11">
      <c r="C3" s="1"/>
      <c r="J3" s="68"/>
    </row>
    <row r="4" spans="1:11" s="69" customFormat="1" ht="14.25" customHeight="1">
      <c r="G4" s="497" t="s">
        <v>10</v>
      </c>
      <c r="H4" s="497"/>
      <c r="I4" s="497"/>
      <c r="J4" s="619"/>
    </row>
    <row r="5" spans="1:11" ht="9.75" customHeight="1" thickBot="1">
      <c r="C5" s="1"/>
      <c r="J5" s="68"/>
    </row>
    <row r="6" spans="1:11" s="30" customFormat="1" ht="23.25" customHeight="1">
      <c r="B6" s="620" t="s">
        <v>27</v>
      </c>
      <c r="C6" s="621"/>
      <c r="D6" s="624" t="s">
        <v>158</v>
      </c>
      <c r="E6" s="457"/>
      <c r="F6" s="626" t="s">
        <v>88</v>
      </c>
      <c r="G6" s="627"/>
      <c r="H6" s="452"/>
      <c r="I6" s="626" t="s">
        <v>89</v>
      </c>
      <c r="J6" s="628"/>
    </row>
    <row r="7" spans="1:11" s="30" customFormat="1" ht="28.5" customHeight="1" thickBot="1">
      <c r="B7" s="622"/>
      <c r="C7" s="623"/>
      <c r="D7" s="625"/>
      <c r="E7" s="453" t="s">
        <v>263</v>
      </c>
      <c r="F7" s="350" t="s">
        <v>253</v>
      </c>
      <c r="G7" s="351" t="s">
        <v>9</v>
      </c>
      <c r="H7" s="453" t="s">
        <v>262</v>
      </c>
      <c r="I7" s="350" t="s">
        <v>252</v>
      </c>
      <c r="J7" s="300" t="s">
        <v>9</v>
      </c>
    </row>
    <row r="8" spans="1:11" s="30" customFormat="1" ht="18" customHeight="1" thickTop="1">
      <c r="B8" s="635" t="s">
        <v>50</v>
      </c>
      <c r="C8" s="636"/>
      <c r="D8" s="373">
        <v>17025423</v>
      </c>
      <c r="E8" s="451">
        <v>6123239899</v>
      </c>
      <c r="F8" s="39">
        <f>ROUND(E8,-3)/1000</f>
        <v>6123240</v>
      </c>
      <c r="G8" s="404">
        <f t="shared" ref="G8:G17" si="0">F8/D8*100</f>
        <v>35.965273814342233</v>
      </c>
      <c r="H8" s="455">
        <v>6491198374</v>
      </c>
      <c r="I8" s="39">
        <f>ROUND(H8,-3)/1000</f>
        <v>6491198</v>
      </c>
      <c r="J8" s="403">
        <f t="shared" ref="J8:J17" si="1">I8/D8*100</f>
        <v>38.126500586798926</v>
      </c>
      <c r="K8" s="400"/>
    </row>
    <row r="9" spans="1:11" s="30" customFormat="1" ht="18" customHeight="1">
      <c r="B9" s="629" t="s">
        <v>105</v>
      </c>
      <c r="C9" s="630"/>
      <c r="D9" s="373">
        <v>532706</v>
      </c>
      <c r="E9" s="451">
        <v>54906878</v>
      </c>
      <c r="F9" s="373">
        <f t="shared" ref="F9:F16" si="2">ROUND(E9,-3)/1000</f>
        <v>54907</v>
      </c>
      <c r="G9" s="404">
        <f t="shared" si="0"/>
        <v>10.307186327918213</v>
      </c>
      <c r="H9" s="455">
        <v>246242097</v>
      </c>
      <c r="I9" s="381">
        <f t="shared" ref="I9:I15" si="3">ROUND(H9,-3)/1000</f>
        <v>246242</v>
      </c>
      <c r="J9" s="403">
        <f t="shared" si="1"/>
        <v>46.224746858492303</v>
      </c>
      <c r="K9" s="400"/>
    </row>
    <row r="10" spans="1:11" s="30" customFormat="1" ht="18" customHeight="1">
      <c r="B10" s="629" t="s">
        <v>80</v>
      </c>
      <c r="C10" s="630"/>
      <c r="D10" s="373">
        <v>361867</v>
      </c>
      <c r="E10" s="446">
        <v>25931015</v>
      </c>
      <c r="F10" s="373">
        <f t="shared" si="2"/>
        <v>25931</v>
      </c>
      <c r="G10" s="404">
        <f t="shared" si="0"/>
        <v>7.1658924411455036</v>
      </c>
      <c r="H10" s="344">
        <v>150329967</v>
      </c>
      <c r="I10" s="381">
        <f t="shared" si="3"/>
        <v>150330</v>
      </c>
      <c r="J10" s="403">
        <f t="shared" si="1"/>
        <v>41.542887303898944</v>
      </c>
      <c r="K10" s="400"/>
    </row>
    <row r="11" spans="1:11" s="30" customFormat="1" ht="18" customHeight="1">
      <c r="B11" s="629" t="s">
        <v>87</v>
      </c>
      <c r="C11" s="630"/>
      <c r="D11" s="373">
        <v>2665864</v>
      </c>
      <c r="E11" s="451">
        <v>942365639</v>
      </c>
      <c r="F11" s="373">
        <f>ROUND(E11,-3)/1000-1</f>
        <v>942365</v>
      </c>
      <c r="G11" s="404">
        <f t="shared" si="0"/>
        <v>35.349327647621934</v>
      </c>
      <c r="H11" s="455">
        <v>931532119</v>
      </c>
      <c r="I11" s="381">
        <f t="shared" si="3"/>
        <v>931532</v>
      </c>
      <c r="J11" s="403">
        <f t="shared" si="1"/>
        <v>34.94296783331783</v>
      </c>
      <c r="K11" s="400"/>
    </row>
    <row r="12" spans="1:11" s="30" customFormat="1" ht="18" customHeight="1">
      <c r="B12" s="637" t="s">
        <v>25</v>
      </c>
      <c r="C12" s="374" t="s">
        <v>81</v>
      </c>
      <c r="D12" s="373">
        <v>17521756</v>
      </c>
      <c r="E12" s="451">
        <v>6823195644</v>
      </c>
      <c r="F12" s="373">
        <f t="shared" si="2"/>
        <v>6823196</v>
      </c>
      <c r="G12" s="404">
        <f t="shared" si="0"/>
        <v>38.941279629735739</v>
      </c>
      <c r="H12" s="455">
        <v>6923545283</v>
      </c>
      <c r="I12" s="381">
        <f t="shared" si="3"/>
        <v>6923545</v>
      </c>
      <c r="J12" s="403">
        <f t="shared" si="1"/>
        <v>39.513990492733718</v>
      </c>
      <c r="K12" s="400"/>
    </row>
    <row r="13" spans="1:11" s="30" customFormat="1" ht="18" customHeight="1">
      <c r="B13" s="638"/>
      <c r="C13" s="369" t="s">
        <v>82</v>
      </c>
      <c r="D13" s="368">
        <v>92721</v>
      </c>
      <c r="E13" s="448">
        <v>18952053</v>
      </c>
      <c r="F13" s="368">
        <f t="shared" si="2"/>
        <v>18952</v>
      </c>
      <c r="G13" s="402">
        <f t="shared" si="0"/>
        <v>20.439814065853472</v>
      </c>
      <c r="H13" s="355">
        <v>55496615</v>
      </c>
      <c r="I13" s="52">
        <f t="shared" si="3"/>
        <v>55497</v>
      </c>
      <c r="J13" s="401">
        <f t="shared" si="1"/>
        <v>59.853754812825578</v>
      </c>
      <c r="K13" s="400"/>
    </row>
    <row r="14" spans="1:11" ht="18" customHeight="1">
      <c r="A14" s="30"/>
      <c r="B14" s="629" t="s">
        <v>147</v>
      </c>
      <c r="C14" s="630"/>
      <c r="D14" s="373">
        <v>202890</v>
      </c>
      <c r="E14" s="451">
        <v>28945759</v>
      </c>
      <c r="F14" s="373">
        <f t="shared" si="2"/>
        <v>28946</v>
      </c>
      <c r="G14" s="399">
        <f t="shared" si="0"/>
        <v>14.266844102715757</v>
      </c>
      <c r="H14" s="451">
        <v>61546152</v>
      </c>
      <c r="I14" s="373">
        <f t="shared" si="3"/>
        <v>61546</v>
      </c>
      <c r="J14" s="398">
        <f t="shared" si="1"/>
        <v>30.334664103701513</v>
      </c>
    </row>
    <row r="15" spans="1:11" ht="18" customHeight="1">
      <c r="A15" s="30"/>
      <c r="B15" s="629" t="s">
        <v>51</v>
      </c>
      <c r="C15" s="630"/>
      <c r="D15" s="373">
        <v>135540</v>
      </c>
      <c r="E15" s="446">
        <v>93860203</v>
      </c>
      <c r="F15" s="373">
        <f t="shared" si="2"/>
        <v>93860</v>
      </c>
      <c r="G15" s="399">
        <f t="shared" si="0"/>
        <v>69.248930205105509</v>
      </c>
      <c r="H15" s="446">
        <v>31809897</v>
      </c>
      <c r="I15" s="373">
        <f t="shared" si="3"/>
        <v>31810</v>
      </c>
      <c r="J15" s="398">
        <f t="shared" si="1"/>
        <v>23.469086616496977</v>
      </c>
    </row>
    <row r="16" spans="1:11" ht="18" customHeight="1" thickBot="1">
      <c r="A16" s="30"/>
      <c r="B16" s="631" t="s">
        <v>52</v>
      </c>
      <c r="C16" s="632"/>
      <c r="D16" s="368">
        <v>441272</v>
      </c>
      <c r="E16" s="448">
        <v>44070130</v>
      </c>
      <c r="F16" s="368">
        <f t="shared" si="2"/>
        <v>44070</v>
      </c>
      <c r="G16" s="397">
        <f t="shared" si="0"/>
        <v>9.9870374734857403</v>
      </c>
      <c r="H16" s="456">
        <v>179614386</v>
      </c>
      <c r="I16" s="368">
        <f>ROUND(H16,-3)/1000+1</f>
        <v>179615</v>
      </c>
      <c r="J16" s="396">
        <f t="shared" si="1"/>
        <v>40.703919577947389</v>
      </c>
    </row>
    <row r="17" spans="1:10" ht="18" customHeight="1" thickTop="1" thickBot="1">
      <c r="A17" s="30"/>
      <c r="B17" s="633" t="s">
        <v>90</v>
      </c>
      <c r="C17" s="634"/>
      <c r="D17" s="395">
        <f>SUM(D8:D16)</f>
        <v>38980039</v>
      </c>
      <c r="E17" s="454">
        <f>SUM(E8:E16)</f>
        <v>14155467220</v>
      </c>
      <c r="F17" s="395">
        <f>SUM(F8:F16)</f>
        <v>14155467</v>
      </c>
      <c r="G17" s="394">
        <f t="shared" si="0"/>
        <v>36.314655816532152</v>
      </c>
      <c r="H17" s="454">
        <f>SUM(H8:H16)</f>
        <v>15071314890</v>
      </c>
      <c r="I17" s="395">
        <f>SUM(I8:I16)</f>
        <v>15071315</v>
      </c>
      <c r="J17" s="393">
        <f t="shared" si="1"/>
        <v>38.664186559690208</v>
      </c>
    </row>
    <row r="18" spans="1:10" ht="18" customHeight="1">
      <c r="A18" s="30"/>
      <c r="B18" s="17"/>
      <c r="C18" s="1"/>
      <c r="D18" s="1"/>
      <c r="E18" s="450"/>
      <c r="F18" s="1"/>
      <c r="G18" s="1"/>
      <c r="H18" s="445"/>
      <c r="I18" s="1"/>
    </row>
    <row r="19" spans="1:10" ht="13.5" customHeight="1">
      <c r="B19" s="17"/>
      <c r="C19" s="17"/>
      <c r="D19" s="86"/>
      <c r="E19" s="86"/>
      <c r="F19" s="86"/>
      <c r="G19" s="86"/>
      <c r="H19" s="86"/>
      <c r="I19" s="86"/>
      <c r="J19" s="86"/>
    </row>
    <row r="20" spans="1:10" ht="13.5" customHeight="1">
      <c r="B20" s="17"/>
      <c r="C20" s="17"/>
      <c r="D20" s="86"/>
      <c r="E20" s="86"/>
      <c r="F20" s="86"/>
      <c r="G20" s="86"/>
      <c r="H20" s="86"/>
      <c r="I20" s="86"/>
      <c r="J20" s="86"/>
    </row>
    <row r="22" spans="1:10" ht="13.5" customHeight="1"/>
    <row r="23" spans="1:10" ht="13.5" customHeight="1"/>
    <row r="24" spans="1:10" ht="13.5" customHeight="1"/>
    <row r="25" spans="1:10" ht="13.5" customHeight="1"/>
    <row r="26" spans="1:10" ht="13.5" customHeight="1"/>
    <row r="27" spans="1:10" ht="13.5" customHeight="1"/>
    <row r="28" spans="1:10" ht="13.5" customHeight="1"/>
    <row r="29" spans="1:10" ht="13.5" customHeight="1"/>
    <row r="30" spans="1:10" ht="13.5" customHeight="1"/>
    <row r="31" spans="1:10" ht="13.5" customHeight="1"/>
    <row r="32" spans="1:10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</sheetData>
  <mergeCells count="15">
    <mergeCell ref="B14:C14"/>
    <mergeCell ref="B15:C15"/>
    <mergeCell ref="B16:C16"/>
    <mergeCell ref="B17:C17"/>
    <mergeCell ref="B8:C8"/>
    <mergeCell ref="B9:C9"/>
    <mergeCell ref="B10:C10"/>
    <mergeCell ref="B11:C11"/>
    <mergeCell ref="B12:B13"/>
    <mergeCell ref="B2:F2"/>
    <mergeCell ref="G4:J4"/>
    <mergeCell ref="B6:C7"/>
    <mergeCell ref="D6:D7"/>
    <mergeCell ref="F6:G6"/>
    <mergeCell ref="I6:J6"/>
  </mergeCells>
  <phoneticPr fontId="2"/>
  <pageMargins left="0.59055118110236227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6D8B-5D3A-4906-A48E-CFF30490B6DB}">
  <sheetPr>
    <tabColor rgb="FFFFFF00"/>
  </sheetPr>
  <dimension ref="A1:J35"/>
  <sheetViews>
    <sheetView view="pageBreakPreview" topLeftCell="A4" zoomScale="130" zoomScaleNormal="100" zoomScaleSheetLayoutView="130" workbookViewId="0">
      <selection activeCell="G21" sqref="G21"/>
    </sheetView>
  </sheetViews>
  <sheetFormatPr defaultRowHeight="13.5"/>
  <cols>
    <col min="1" max="1" width="2.625" style="1" customWidth="1"/>
    <col min="2" max="2" width="12.75" style="1" customWidth="1"/>
    <col min="3" max="3" width="10.625" style="19" customWidth="1"/>
    <col min="4" max="5" width="14.75" style="68" customWidth="1"/>
    <col min="6" max="6" width="7.75" style="405" customWidth="1"/>
    <col min="7" max="7" width="10.625" style="19" customWidth="1"/>
    <col min="8" max="9" width="14.75" style="1" customWidth="1"/>
    <col min="10" max="10" width="7.75" style="1" customWidth="1"/>
    <col min="11" max="16384" width="9" style="1"/>
  </cols>
  <sheetData>
    <row r="1" spans="1:10" s="8" customFormat="1" ht="14.25" customHeight="1">
      <c r="A1" s="1"/>
      <c r="B1" s="1"/>
      <c r="C1" s="19"/>
      <c r="D1" s="68"/>
      <c r="E1" s="68"/>
      <c r="F1" s="405"/>
      <c r="G1" s="19"/>
      <c r="H1" s="1"/>
      <c r="I1" s="1"/>
      <c r="J1" s="1"/>
    </row>
    <row r="2" spans="1:10" ht="17.25">
      <c r="A2" s="8"/>
      <c r="B2" s="6" t="s">
        <v>258</v>
      </c>
      <c r="C2" s="29"/>
      <c r="D2" s="7"/>
      <c r="E2" s="7"/>
      <c r="F2" s="134"/>
      <c r="G2" s="425"/>
      <c r="H2" s="8"/>
      <c r="I2" s="8"/>
      <c r="J2" s="8"/>
    </row>
    <row r="3" spans="1:10" s="30" customFormat="1" ht="8.25" customHeight="1">
      <c r="A3" s="8"/>
      <c r="B3" s="8"/>
      <c r="C3" s="29"/>
      <c r="D3" s="7"/>
      <c r="E3" s="7"/>
      <c r="F3" s="134"/>
      <c r="G3" s="425"/>
      <c r="H3" s="8"/>
      <c r="I3" s="8"/>
      <c r="J3" s="8"/>
    </row>
    <row r="4" spans="1:10" s="30" customFormat="1" ht="14.25" customHeight="1">
      <c r="A4" s="8"/>
      <c r="B4" s="8"/>
      <c r="C4" s="29"/>
      <c r="D4" s="7"/>
      <c r="E4" s="7"/>
      <c r="F4" s="134"/>
      <c r="G4" s="425"/>
      <c r="H4" s="497" t="s">
        <v>10</v>
      </c>
      <c r="I4" s="497"/>
      <c r="J4" s="619"/>
    </row>
    <row r="5" spans="1:10" s="30" customFormat="1" ht="9" customHeight="1" thickBot="1">
      <c r="A5" s="1"/>
      <c r="B5" s="1"/>
      <c r="C5" s="19"/>
      <c r="D5" s="68"/>
      <c r="E5" s="68"/>
      <c r="F5" s="405"/>
      <c r="G5" s="19"/>
      <c r="H5" s="1"/>
      <c r="I5" s="1"/>
      <c r="J5" s="1"/>
    </row>
    <row r="6" spans="1:10" s="30" customFormat="1" ht="18" customHeight="1">
      <c r="B6" s="592" t="s">
        <v>91</v>
      </c>
      <c r="C6" s="594" t="s">
        <v>92</v>
      </c>
      <c r="D6" s="595"/>
      <c r="E6" s="595"/>
      <c r="F6" s="596"/>
      <c r="G6" s="597" t="s">
        <v>93</v>
      </c>
      <c r="H6" s="598"/>
      <c r="I6" s="598"/>
      <c r="J6" s="599"/>
    </row>
    <row r="7" spans="1:10" s="30" customFormat="1" ht="30" customHeight="1" thickBot="1">
      <c r="B7" s="593"/>
      <c r="C7" s="249" t="s">
        <v>94</v>
      </c>
      <c r="D7" s="352" t="s">
        <v>153</v>
      </c>
      <c r="E7" s="353" t="s">
        <v>253</v>
      </c>
      <c r="F7" s="32" t="s">
        <v>58</v>
      </c>
      <c r="G7" s="339" t="s">
        <v>94</v>
      </c>
      <c r="H7" s="351" t="s">
        <v>153</v>
      </c>
      <c r="I7" s="353" t="s">
        <v>252</v>
      </c>
      <c r="J7" s="32" t="s">
        <v>58</v>
      </c>
    </row>
    <row r="8" spans="1:10" s="30" customFormat="1" ht="16.5" customHeight="1" thickTop="1">
      <c r="B8" s="412" t="s">
        <v>83</v>
      </c>
      <c r="C8" s="51" t="s">
        <v>101</v>
      </c>
      <c r="D8" s="52">
        <v>18109177</v>
      </c>
      <c r="E8" s="409">
        <v>8228219</v>
      </c>
      <c r="F8" s="53">
        <f>E8/D8*100</f>
        <v>45.436736302262659</v>
      </c>
      <c r="G8" s="408" t="s">
        <v>95</v>
      </c>
      <c r="H8" s="52">
        <v>19179258</v>
      </c>
      <c r="I8" s="52">
        <v>7936561</v>
      </c>
      <c r="J8" s="53">
        <f>I8/H8*100</f>
        <v>41.380959576225521</v>
      </c>
    </row>
    <row r="9" spans="1:10" s="30" customFormat="1" ht="16.5" customHeight="1">
      <c r="B9" s="412"/>
      <c r="C9" s="51" t="s">
        <v>96</v>
      </c>
      <c r="D9" s="52">
        <v>1901454</v>
      </c>
      <c r="E9" s="409">
        <v>1872</v>
      </c>
      <c r="F9" s="53">
        <f>E9/D9*100</f>
        <v>9.8450974885534961E-2</v>
      </c>
      <c r="G9" s="408" t="s">
        <v>96</v>
      </c>
      <c r="H9" s="52">
        <v>2968960</v>
      </c>
      <c r="I9" s="52">
        <v>1165073</v>
      </c>
      <c r="J9" s="53">
        <f t="shared" ref="J9:J34" si="0">I9/H9*100</f>
        <v>39.24178837033844</v>
      </c>
    </row>
    <row r="10" spans="1:10" s="30" customFormat="1" ht="16.5" customHeight="1">
      <c r="B10" s="387" t="s">
        <v>53</v>
      </c>
      <c r="C10" s="418" t="s">
        <v>97</v>
      </c>
      <c r="D10" s="381">
        <f>SUM(D8:D9)</f>
        <v>20010631</v>
      </c>
      <c r="E10" s="411">
        <f>SUM(E8:E9)</f>
        <v>8230091</v>
      </c>
      <c r="F10" s="383">
        <f>E10/D10*100</f>
        <v>41.128593096339635</v>
      </c>
      <c r="G10" s="417" t="s">
        <v>97</v>
      </c>
      <c r="H10" s="381">
        <f>SUM(H8:H9)</f>
        <v>22148218</v>
      </c>
      <c r="I10" s="381">
        <f>SUM(I8:I9)</f>
        <v>9101634</v>
      </c>
      <c r="J10" s="383">
        <f t="shared" si="0"/>
        <v>41.094204508913542</v>
      </c>
    </row>
    <row r="11" spans="1:10" s="30" customFormat="1" ht="16.5" customHeight="1">
      <c r="B11" s="412" t="s">
        <v>150</v>
      </c>
      <c r="C11" s="51" t="s">
        <v>95</v>
      </c>
      <c r="D11" s="52">
        <v>5368933</v>
      </c>
      <c r="E11" s="409">
        <v>2376258</v>
      </c>
      <c r="F11" s="53">
        <f t="shared" ref="F11:F13" si="1">E11/D11*100</f>
        <v>44.259408713053411</v>
      </c>
      <c r="G11" s="408" t="s">
        <v>95</v>
      </c>
      <c r="H11" s="52">
        <v>4468274</v>
      </c>
      <c r="I11" s="52">
        <v>811345</v>
      </c>
      <c r="J11" s="53">
        <f t="shared" si="0"/>
        <v>18.15790616242424</v>
      </c>
    </row>
    <row r="12" spans="1:10" s="30" customFormat="1" ht="16.5" customHeight="1">
      <c r="B12" s="412"/>
      <c r="C12" s="51" t="s">
        <v>96</v>
      </c>
      <c r="D12" s="52">
        <v>3353815</v>
      </c>
      <c r="E12" s="409">
        <v>0</v>
      </c>
      <c r="F12" s="53">
        <f t="shared" si="1"/>
        <v>0</v>
      </c>
      <c r="G12" s="408" t="s">
        <v>96</v>
      </c>
      <c r="H12" s="52">
        <v>6399235</v>
      </c>
      <c r="I12" s="52">
        <v>1363851</v>
      </c>
      <c r="J12" s="53">
        <f t="shared" si="0"/>
        <v>21.312719410992095</v>
      </c>
    </row>
    <row r="13" spans="1:10" s="30" customFormat="1" ht="16.5" customHeight="1">
      <c r="B13" s="387" t="s">
        <v>104</v>
      </c>
      <c r="C13" s="418" t="s">
        <v>97</v>
      </c>
      <c r="D13" s="381">
        <f>SUM(D11:D12)</f>
        <v>8722748</v>
      </c>
      <c r="E13" s="411">
        <f>SUM(E11:E12)</f>
        <v>2376258</v>
      </c>
      <c r="F13" s="383">
        <f t="shared" si="1"/>
        <v>27.242080133462526</v>
      </c>
      <c r="G13" s="417" t="s">
        <v>97</v>
      </c>
      <c r="H13" s="381">
        <f>SUM(H11:H12)</f>
        <v>10867509</v>
      </c>
      <c r="I13" s="381">
        <f>SUM(I11:I12)</f>
        <v>2175196</v>
      </c>
      <c r="J13" s="383">
        <f t="shared" si="0"/>
        <v>20.015589589113752</v>
      </c>
    </row>
    <row r="14" spans="1:10" s="30" customFormat="1" ht="16.5" customHeight="1">
      <c r="B14" s="412" t="s">
        <v>84</v>
      </c>
      <c r="C14" s="51" t="s">
        <v>95</v>
      </c>
      <c r="D14" s="52">
        <v>67959</v>
      </c>
      <c r="E14" s="409">
        <v>32893</v>
      </c>
      <c r="F14" s="53">
        <f>E14/D14*100</f>
        <v>48.401241925278477</v>
      </c>
      <c r="G14" s="408" t="s">
        <v>95</v>
      </c>
      <c r="H14" s="52">
        <v>65303</v>
      </c>
      <c r="I14" s="52">
        <v>9673</v>
      </c>
      <c r="J14" s="53">
        <f t="shared" si="0"/>
        <v>14.812489472152887</v>
      </c>
    </row>
    <row r="15" spans="1:10" s="30" customFormat="1" ht="16.5" customHeight="1">
      <c r="B15" s="412"/>
      <c r="C15" s="51" t="s">
        <v>96</v>
      </c>
      <c r="D15" s="474">
        <v>0</v>
      </c>
      <c r="E15" s="474">
        <v>0</v>
      </c>
      <c r="F15" s="475">
        <v>0</v>
      </c>
      <c r="G15" s="408" t="s">
        <v>96</v>
      </c>
      <c r="H15" s="52">
        <v>13072</v>
      </c>
      <c r="I15" s="52">
        <v>1418</v>
      </c>
      <c r="J15" s="53">
        <f t="shared" si="0"/>
        <v>10.847613219094248</v>
      </c>
    </row>
    <row r="16" spans="1:10" s="30" customFormat="1" ht="16.5" customHeight="1">
      <c r="B16" s="387" t="s">
        <v>54</v>
      </c>
      <c r="C16" s="418" t="s">
        <v>97</v>
      </c>
      <c r="D16" s="381">
        <f>SUM(D14:D15)</f>
        <v>67959</v>
      </c>
      <c r="E16" s="411">
        <f>SUM(E14:E15)</f>
        <v>32893</v>
      </c>
      <c r="F16" s="383">
        <f>E16/D16*100</f>
        <v>48.401241925278477</v>
      </c>
      <c r="G16" s="417" t="s">
        <v>97</v>
      </c>
      <c r="H16" s="381">
        <f>SUM(H14:H15)</f>
        <v>78375</v>
      </c>
      <c r="I16" s="381">
        <f>SUM(I14:I15)</f>
        <v>11091</v>
      </c>
      <c r="J16" s="383">
        <f t="shared" si="0"/>
        <v>14.151196172248802</v>
      </c>
    </row>
    <row r="17" spans="1:10" s="30" customFormat="1" ht="16.5" hidden="1" customHeight="1">
      <c r="B17" s="412" t="s">
        <v>257</v>
      </c>
      <c r="C17" s="51" t="s">
        <v>95</v>
      </c>
      <c r="D17" s="52"/>
      <c r="E17" s="409"/>
      <c r="F17" s="53" t="e">
        <f>#REF!/D17*100</f>
        <v>#REF!</v>
      </c>
      <c r="G17" s="408" t="s">
        <v>95</v>
      </c>
      <c r="H17" s="52"/>
      <c r="I17" s="52"/>
      <c r="J17" s="53" t="e">
        <f t="shared" si="0"/>
        <v>#DIV/0!</v>
      </c>
    </row>
    <row r="18" spans="1:10" s="30" customFormat="1" ht="16.5" hidden="1" customHeight="1">
      <c r="B18" s="412" t="s">
        <v>256</v>
      </c>
      <c r="C18" s="51" t="s">
        <v>96</v>
      </c>
      <c r="D18" s="415" t="s">
        <v>255</v>
      </c>
      <c r="E18" s="414"/>
      <c r="F18" s="413" t="s">
        <v>146</v>
      </c>
      <c r="G18" s="408" t="s">
        <v>96</v>
      </c>
      <c r="H18" s="52"/>
      <c r="I18" s="52"/>
      <c r="J18" s="53" t="e">
        <f t="shared" si="0"/>
        <v>#DIV/0!</v>
      </c>
    </row>
    <row r="19" spans="1:10" s="30" customFormat="1" ht="16.5" hidden="1" customHeight="1">
      <c r="B19" s="387" t="s">
        <v>53</v>
      </c>
      <c r="C19" s="418" t="s">
        <v>97</v>
      </c>
      <c r="D19" s="381">
        <f>SUM(D17:D18)</f>
        <v>0</v>
      </c>
      <c r="E19" s="411"/>
      <c r="F19" s="383" t="e">
        <f>#REF!/D19*100</f>
        <v>#REF!</v>
      </c>
      <c r="G19" s="417" t="s">
        <v>97</v>
      </c>
      <c r="H19" s="381">
        <f>SUM(H17:H18)</f>
        <v>0</v>
      </c>
      <c r="I19" s="381"/>
      <c r="J19" s="383" t="e">
        <f t="shared" si="0"/>
        <v>#DIV/0!</v>
      </c>
    </row>
    <row r="20" spans="1:10" s="30" customFormat="1" ht="16.5" customHeight="1">
      <c r="B20" s="412" t="s">
        <v>55</v>
      </c>
      <c r="C20" s="51" t="s">
        <v>95</v>
      </c>
      <c r="D20" s="52">
        <v>7423718</v>
      </c>
      <c r="E20" s="409">
        <v>2999336</v>
      </c>
      <c r="F20" s="53">
        <f>E20/D20*100</f>
        <v>40.402073462380976</v>
      </c>
      <c r="G20" s="408" t="s">
        <v>95</v>
      </c>
      <c r="H20" s="52">
        <v>6755617</v>
      </c>
      <c r="I20" s="52">
        <v>1408147</v>
      </c>
      <c r="J20" s="53">
        <f t="shared" si="0"/>
        <v>20.844091664758377</v>
      </c>
    </row>
    <row r="21" spans="1:10" s="30" customFormat="1" ht="16.5" customHeight="1">
      <c r="B21" s="412"/>
      <c r="C21" s="51" t="s">
        <v>96</v>
      </c>
      <c r="D21" s="52">
        <v>3014866</v>
      </c>
      <c r="E21" s="409">
        <v>5833</v>
      </c>
      <c r="F21" s="53">
        <f t="shared" ref="F21:F29" si="2">E21/D21*100</f>
        <v>0.19347460218795792</v>
      </c>
      <c r="G21" s="408" t="s">
        <v>96</v>
      </c>
      <c r="H21" s="52">
        <v>5446665</v>
      </c>
      <c r="I21" s="52">
        <v>1332946</v>
      </c>
      <c r="J21" s="53">
        <f t="shared" si="0"/>
        <v>24.472700267044146</v>
      </c>
    </row>
    <row r="22" spans="1:10" s="30" customFormat="1" ht="16.5" customHeight="1">
      <c r="B22" s="387" t="s">
        <v>53</v>
      </c>
      <c r="C22" s="418" t="s">
        <v>97</v>
      </c>
      <c r="D22" s="381">
        <f>SUM(D20:D21)</f>
        <v>10438584</v>
      </c>
      <c r="E22" s="411">
        <f>SUM(E20:E21)</f>
        <v>3005169</v>
      </c>
      <c r="F22" s="383">
        <f t="shared" si="2"/>
        <v>28.789048399667998</v>
      </c>
      <c r="G22" s="417" t="s">
        <v>97</v>
      </c>
      <c r="H22" s="381">
        <f>SUM(H20:H21)</f>
        <v>12202282</v>
      </c>
      <c r="I22" s="381">
        <f>SUM(I20:I21)</f>
        <v>2741093</v>
      </c>
      <c r="J22" s="383">
        <f t="shared" si="0"/>
        <v>22.463773579400968</v>
      </c>
    </row>
    <row r="23" spans="1:10" s="30" customFormat="1" ht="16.5" customHeight="1">
      <c r="B23" s="412" t="s">
        <v>85</v>
      </c>
      <c r="C23" s="51" t="s">
        <v>95</v>
      </c>
      <c r="D23" s="52">
        <v>116788</v>
      </c>
      <c r="E23" s="409">
        <v>34028</v>
      </c>
      <c r="F23" s="53">
        <f t="shared" si="2"/>
        <v>29.136555125526598</v>
      </c>
      <c r="G23" s="408" t="s">
        <v>95</v>
      </c>
      <c r="H23" s="52">
        <v>89307</v>
      </c>
      <c r="I23" s="52">
        <v>19536</v>
      </c>
      <c r="J23" s="53">
        <f t="shared" si="0"/>
        <v>21.875104974973965</v>
      </c>
    </row>
    <row r="24" spans="1:10" s="30" customFormat="1" ht="16.5" customHeight="1">
      <c r="B24" s="412" t="s">
        <v>103</v>
      </c>
      <c r="C24" s="51" t="s">
        <v>96</v>
      </c>
      <c r="D24" s="422">
        <v>231054</v>
      </c>
      <c r="E24" s="424">
        <v>0</v>
      </c>
      <c r="F24" s="423">
        <f t="shared" si="2"/>
        <v>0</v>
      </c>
      <c r="G24" s="408" t="s">
        <v>96</v>
      </c>
      <c r="H24" s="422">
        <v>256010</v>
      </c>
      <c r="I24" s="422">
        <v>11051</v>
      </c>
      <c r="J24" s="476">
        <f>I24/H24*100</f>
        <v>4.3166282567087224</v>
      </c>
    </row>
    <row r="25" spans="1:10" s="30" customFormat="1" ht="16.5" customHeight="1">
      <c r="B25" s="387" t="s">
        <v>104</v>
      </c>
      <c r="C25" s="418" t="s">
        <v>97</v>
      </c>
      <c r="D25" s="381">
        <f>SUM(D23:D24)</f>
        <v>347842</v>
      </c>
      <c r="E25" s="411">
        <f>SUM(E23:E24)</f>
        <v>34028</v>
      </c>
      <c r="F25" s="383">
        <f t="shared" si="2"/>
        <v>9.7826024459380996</v>
      </c>
      <c r="G25" s="417" t="s">
        <v>97</v>
      </c>
      <c r="H25" s="381">
        <f>SUM(H23:H24)</f>
        <v>345317</v>
      </c>
      <c r="I25" s="381">
        <f>SUM(I23:I24)</f>
        <v>30587</v>
      </c>
      <c r="J25" s="383">
        <f t="shared" si="0"/>
        <v>8.8576583255385621</v>
      </c>
    </row>
    <row r="26" spans="1:10" s="30" customFormat="1" ht="16.5" hidden="1" customHeight="1">
      <c r="B26" s="412" t="s">
        <v>86</v>
      </c>
      <c r="C26" s="51" t="s">
        <v>95</v>
      </c>
      <c r="D26" s="52">
        <v>387640</v>
      </c>
      <c r="E26" s="409"/>
      <c r="F26" s="413">
        <f t="shared" si="2"/>
        <v>0</v>
      </c>
      <c r="G26" s="408" t="s">
        <v>95</v>
      </c>
      <c r="H26" s="422">
        <v>204589</v>
      </c>
      <c r="I26" s="422"/>
      <c r="J26" s="413">
        <f t="shared" si="0"/>
        <v>0</v>
      </c>
    </row>
    <row r="27" spans="1:10" s="30" customFormat="1" ht="16.5" hidden="1" customHeight="1">
      <c r="B27" s="412" t="s">
        <v>56</v>
      </c>
      <c r="C27" s="51" t="s">
        <v>96</v>
      </c>
      <c r="D27" s="420">
        <v>0</v>
      </c>
      <c r="E27" s="421"/>
      <c r="F27" s="419" t="e">
        <f t="shared" si="2"/>
        <v>#DIV/0!</v>
      </c>
      <c r="G27" s="408" t="s">
        <v>96</v>
      </c>
      <c r="H27" s="420">
        <v>0</v>
      </c>
      <c r="I27" s="420"/>
      <c r="J27" s="419" t="e">
        <f t="shared" si="0"/>
        <v>#DIV/0!</v>
      </c>
    </row>
    <row r="28" spans="1:10" s="30" customFormat="1" ht="16.5" hidden="1" customHeight="1">
      <c r="B28" s="387" t="s">
        <v>53</v>
      </c>
      <c r="C28" s="418" t="s">
        <v>97</v>
      </c>
      <c r="D28" s="381">
        <f>SUM(D26:D27)</f>
        <v>387640</v>
      </c>
      <c r="E28" s="411"/>
      <c r="F28" s="416">
        <f t="shared" si="2"/>
        <v>0</v>
      </c>
      <c r="G28" s="417" t="s">
        <v>97</v>
      </c>
      <c r="H28" s="381">
        <f>SUM(H26:H27)</f>
        <v>204589</v>
      </c>
      <c r="I28" s="381"/>
      <c r="J28" s="416">
        <f t="shared" si="0"/>
        <v>0</v>
      </c>
    </row>
    <row r="29" spans="1:10" ht="16.5" customHeight="1">
      <c r="A29" s="30"/>
      <c r="B29" s="412" t="s">
        <v>57</v>
      </c>
      <c r="C29" s="51" t="s">
        <v>95</v>
      </c>
      <c r="D29" s="52">
        <v>689958</v>
      </c>
      <c r="E29" s="409">
        <v>371905</v>
      </c>
      <c r="F29" s="53">
        <f t="shared" si="2"/>
        <v>53.90255638749025</v>
      </c>
      <c r="G29" s="408" t="s">
        <v>95</v>
      </c>
      <c r="H29" s="52">
        <v>648457</v>
      </c>
      <c r="I29" s="52">
        <v>91747</v>
      </c>
      <c r="J29" s="53">
        <f t="shared" si="0"/>
        <v>14.148509461691368</v>
      </c>
    </row>
    <row r="30" spans="1:10" ht="16.5" customHeight="1">
      <c r="A30" s="30"/>
      <c r="B30" s="412"/>
      <c r="C30" s="51" t="s">
        <v>96</v>
      </c>
      <c r="D30" s="474">
        <v>0</v>
      </c>
      <c r="E30" s="474">
        <v>0</v>
      </c>
      <c r="F30" s="475">
        <v>0</v>
      </c>
      <c r="G30" s="408" t="s">
        <v>96</v>
      </c>
      <c r="H30" s="52">
        <v>266584</v>
      </c>
      <c r="I30" s="52">
        <v>79210</v>
      </c>
      <c r="J30" s="53">
        <f t="shared" si="0"/>
        <v>29.71296101791555</v>
      </c>
    </row>
    <row r="31" spans="1:10" ht="16.5" customHeight="1" thickBot="1">
      <c r="A31" s="30"/>
      <c r="B31" s="412" t="s">
        <v>53</v>
      </c>
      <c r="C31" s="51" t="s">
        <v>97</v>
      </c>
      <c r="D31" s="381">
        <f>SUM(D29:D30)</f>
        <v>689958</v>
      </c>
      <c r="E31" s="411">
        <f>SUM(E29:E30)</f>
        <v>371905</v>
      </c>
      <c r="F31" s="53">
        <f>E31/D31*100</f>
        <v>53.90255638749025</v>
      </c>
      <c r="G31" s="408" t="s">
        <v>97</v>
      </c>
      <c r="H31" s="52">
        <f>SUM(H29:H30)</f>
        <v>915041</v>
      </c>
      <c r="I31" s="52">
        <f>SUM(I29:I30)</f>
        <v>170957</v>
      </c>
      <c r="J31" s="53">
        <f t="shared" si="0"/>
        <v>18.682987975402195</v>
      </c>
    </row>
    <row r="32" spans="1:10" ht="16.5" customHeight="1">
      <c r="A32" s="30"/>
      <c r="B32" s="43"/>
      <c r="C32" s="44" t="s">
        <v>95</v>
      </c>
      <c r="D32" s="48">
        <f>SUM(D8,D11,D14,D20,D23,D29,D17)</f>
        <v>31776533</v>
      </c>
      <c r="E32" s="410">
        <f>SUM(E8,E11,E14,E20,E23,E29,E17)</f>
        <v>14042639</v>
      </c>
      <c r="F32" s="49">
        <f t="shared" ref="F32:F34" si="3">E32/D32*100</f>
        <v>44.191853780901774</v>
      </c>
      <c r="G32" s="43" t="s">
        <v>95</v>
      </c>
      <c r="H32" s="48">
        <f>SUM(H8,H11,H14,H20,H23,H29,H17)</f>
        <v>31206216</v>
      </c>
      <c r="I32" s="48">
        <f>SUM(I8,I11,I14,I20,I23,I29,I17)</f>
        <v>10277009</v>
      </c>
      <c r="J32" s="49">
        <f t="shared" si="0"/>
        <v>32.932570228956948</v>
      </c>
    </row>
    <row r="33" spans="1:10" ht="16.5" customHeight="1">
      <c r="A33" s="30"/>
      <c r="B33" s="50" t="s">
        <v>17</v>
      </c>
      <c r="C33" s="51" t="s">
        <v>96</v>
      </c>
      <c r="D33" s="52">
        <f>SUM(D9,D12,D15,D21,D24,D30,D18)</f>
        <v>8501189</v>
      </c>
      <c r="E33" s="409">
        <f>SUM(E9,E12,E15,E21,E24,E30,E18)</f>
        <v>7705</v>
      </c>
      <c r="F33" s="53">
        <f t="shared" si="3"/>
        <v>9.063438067310349E-2</v>
      </c>
      <c r="G33" s="408" t="s">
        <v>96</v>
      </c>
      <c r="H33" s="52">
        <f>SUM(H9,H12,H15,H21,H24,H30,H18)</f>
        <v>15350526</v>
      </c>
      <c r="I33" s="52">
        <f>SUM(I9,I12,I15,I21,I24,I30,I18)</f>
        <v>3953549</v>
      </c>
      <c r="J33" s="53">
        <f t="shared" si="0"/>
        <v>25.755136990094019</v>
      </c>
    </row>
    <row r="34" spans="1:10" ht="16.5" customHeight="1" thickBot="1">
      <c r="A34" s="30"/>
      <c r="B34" s="54"/>
      <c r="C34" s="55" t="s">
        <v>97</v>
      </c>
      <c r="D34" s="59">
        <f>SUM(D32:D33)</f>
        <v>40277722</v>
      </c>
      <c r="E34" s="407">
        <f>SUM(E32:E33)</f>
        <v>14050344</v>
      </c>
      <c r="F34" s="60">
        <f t="shared" si="3"/>
        <v>34.883660997511228</v>
      </c>
      <c r="G34" s="54" t="s">
        <v>97</v>
      </c>
      <c r="H34" s="59">
        <f>SUM(H32:H33)</f>
        <v>46556742</v>
      </c>
      <c r="I34" s="59">
        <f>SUM(I32:I33)</f>
        <v>14230558</v>
      </c>
      <c r="J34" s="60">
        <f t="shared" si="0"/>
        <v>30.56605206610033</v>
      </c>
    </row>
    <row r="35" spans="1:10" ht="22.5" customHeight="1">
      <c r="B35" s="17" t="s">
        <v>251</v>
      </c>
      <c r="C35" s="61"/>
      <c r="D35" s="86"/>
      <c r="E35" s="86"/>
      <c r="F35" s="406"/>
      <c r="G35" s="61"/>
      <c r="H35" s="17"/>
      <c r="I35" s="17"/>
      <c r="J35" s="67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CB5F-5D80-416B-A570-E392375F0770}">
  <sheetPr>
    <tabColor rgb="FFFFFF00"/>
    <pageSetUpPr autoPageBreaks="0"/>
  </sheetPr>
  <dimension ref="B1:L40"/>
  <sheetViews>
    <sheetView showOutlineSymbols="0" view="pageBreakPreview" zoomScale="115" zoomScaleNormal="100" zoomScaleSheetLayoutView="115" workbookViewId="0">
      <selection activeCell="F21" sqref="F21"/>
    </sheetView>
  </sheetViews>
  <sheetFormatPr defaultColWidth="10.75" defaultRowHeight="14.25"/>
  <cols>
    <col min="1" max="1" width="2.625" style="159" customWidth="1"/>
    <col min="2" max="2" width="25.625" style="285" customWidth="1"/>
    <col min="3" max="3" width="28.125" style="285" customWidth="1"/>
    <col min="4" max="4" width="19.875" style="285" hidden="1" customWidth="1"/>
    <col min="5" max="6" width="20.625" style="159" customWidth="1"/>
    <col min="7" max="7" width="24.625" style="285" customWidth="1"/>
    <col min="8" max="8" width="30.625" style="285" customWidth="1"/>
    <col min="9" max="9" width="24.125" style="285" hidden="1" customWidth="1"/>
    <col min="10" max="10" width="20.625" style="159" customWidth="1"/>
    <col min="11" max="11" width="21.375" style="159" customWidth="1"/>
    <col min="12" max="16384" width="10.75" style="159"/>
  </cols>
  <sheetData>
    <row r="1" spans="2:12" ht="13.5" customHeight="1"/>
    <row r="2" spans="2:12" ht="17.25" customHeight="1">
      <c r="B2" s="291" t="s">
        <v>259</v>
      </c>
      <c r="C2" s="291"/>
      <c r="D2" s="291"/>
    </row>
    <row r="3" spans="2:12" s="290" customFormat="1" ht="11.25" customHeight="1">
      <c r="G3" s="285"/>
      <c r="H3" s="285"/>
      <c r="I3" s="285"/>
    </row>
    <row r="4" spans="2:12" s="285" customFormat="1" ht="12.75" customHeight="1">
      <c r="E4" s="292" t="s">
        <v>221</v>
      </c>
      <c r="J4" s="292" t="s">
        <v>221</v>
      </c>
    </row>
    <row r="5" spans="2:12" ht="7.5" customHeight="1" thickBot="1">
      <c r="B5" s="289"/>
      <c r="C5" s="289"/>
      <c r="D5" s="289"/>
      <c r="E5" s="288"/>
    </row>
    <row r="6" spans="2:12" s="285" customFormat="1" ht="19.5" customHeight="1" thickBot="1">
      <c r="B6" s="641" t="s">
        <v>184</v>
      </c>
      <c r="C6" s="642"/>
      <c r="D6" s="470" t="s">
        <v>264</v>
      </c>
      <c r="E6" s="488" t="s">
        <v>278</v>
      </c>
      <c r="F6" s="301"/>
      <c r="G6" s="652" t="s">
        <v>183</v>
      </c>
      <c r="H6" s="653"/>
      <c r="I6" s="458" t="s">
        <v>264</v>
      </c>
      <c r="J6" s="488" t="s">
        <v>278</v>
      </c>
    </row>
    <row r="7" spans="2:12" ht="20.100000000000001" customHeight="1" thickTop="1">
      <c r="B7" s="660" t="s">
        <v>186</v>
      </c>
      <c r="C7" s="334" t="s">
        <v>177</v>
      </c>
      <c r="D7" s="464">
        <v>74237904275</v>
      </c>
      <c r="E7" s="481">
        <f>ROUND(D7,-3)/1000</f>
        <v>74237904</v>
      </c>
      <c r="F7" s="252"/>
      <c r="G7" s="654" t="s">
        <v>179</v>
      </c>
      <c r="H7" s="655"/>
      <c r="I7" s="663">
        <v>105088340283</v>
      </c>
      <c r="J7" s="658">
        <f>ROUND(I7,-3)/1000</f>
        <v>105088340</v>
      </c>
      <c r="L7" s="287"/>
    </row>
    <row r="8" spans="2:12" ht="20.100000000000001" customHeight="1">
      <c r="B8" s="643"/>
      <c r="C8" s="307" t="s">
        <v>176</v>
      </c>
      <c r="D8" s="465">
        <v>155248183</v>
      </c>
      <c r="E8" s="482">
        <f t="shared" ref="E8:E9" si="0">ROUND(D8,-3)/1000</f>
        <v>155248</v>
      </c>
      <c r="F8" s="252"/>
      <c r="G8" s="656"/>
      <c r="H8" s="657"/>
      <c r="I8" s="664"/>
      <c r="J8" s="659"/>
      <c r="L8" s="287"/>
    </row>
    <row r="9" spans="2:12" ht="20.100000000000001" customHeight="1">
      <c r="B9" s="643"/>
      <c r="C9" s="307" t="s">
        <v>175</v>
      </c>
      <c r="D9" s="465">
        <v>2952070509</v>
      </c>
      <c r="E9" s="482">
        <f t="shared" si="0"/>
        <v>2952071</v>
      </c>
      <c r="F9" s="252"/>
      <c r="G9" s="645" t="s">
        <v>180</v>
      </c>
      <c r="H9" s="306" t="s">
        <v>267</v>
      </c>
      <c r="I9" s="463">
        <v>171271168</v>
      </c>
      <c r="J9" s="477">
        <f>ROUND(I9,-3)/1000</f>
        <v>171271</v>
      </c>
      <c r="L9" s="287"/>
    </row>
    <row r="10" spans="2:12" ht="20.100000000000001" customHeight="1">
      <c r="B10" s="644"/>
      <c r="C10" s="302" t="s">
        <v>182</v>
      </c>
      <c r="D10" s="466">
        <f>SUM(D7:D9)</f>
        <v>77345222967</v>
      </c>
      <c r="E10" s="483">
        <f>SUM(E7:E9)</f>
        <v>77345223</v>
      </c>
      <c r="F10" s="252"/>
      <c r="G10" s="643"/>
      <c r="H10" s="305" t="s">
        <v>268</v>
      </c>
      <c r="I10" s="462">
        <v>47091268</v>
      </c>
      <c r="J10" s="478">
        <f>ROUND(I10,-3)/1000+1</f>
        <v>47092</v>
      </c>
      <c r="L10" s="287"/>
    </row>
    <row r="11" spans="2:12" ht="19.5" customHeight="1">
      <c r="B11" s="648" t="s">
        <v>185</v>
      </c>
      <c r="C11" s="649"/>
      <c r="D11" s="667">
        <v>41653501911</v>
      </c>
      <c r="E11" s="661">
        <f>ROUND(D11,-3)/1000</f>
        <v>41653502</v>
      </c>
      <c r="F11" s="252"/>
      <c r="G11" s="643"/>
      <c r="H11" s="305" t="s">
        <v>269</v>
      </c>
      <c r="I11" s="460">
        <v>7976870</v>
      </c>
      <c r="J11" s="478">
        <f t="shared" ref="J11:J20" si="1">ROUND(I11,-3)/1000</f>
        <v>7977</v>
      </c>
      <c r="L11" s="287"/>
    </row>
    <row r="12" spans="2:12" ht="19.5" customHeight="1">
      <c r="B12" s="656"/>
      <c r="C12" s="657"/>
      <c r="D12" s="664"/>
      <c r="E12" s="662"/>
      <c r="F12" s="252"/>
      <c r="G12" s="643"/>
      <c r="H12" s="305" t="s">
        <v>270</v>
      </c>
      <c r="I12" s="460">
        <v>268500000</v>
      </c>
      <c r="J12" s="478">
        <f t="shared" si="1"/>
        <v>268500</v>
      </c>
      <c r="L12" s="287"/>
    </row>
    <row r="13" spans="2:12" ht="19.5" customHeight="1">
      <c r="B13" s="643" t="s">
        <v>187</v>
      </c>
      <c r="C13" s="307" t="s">
        <v>174</v>
      </c>
      <c r="D13" s="465">
        <v>179998000</v>
      </c>
      <c r="E13" s="484">
        <f>ROUND(D13,-3)/1000</f>
        <v>179998</v>
      </c>
      <c r="F13" s="252"/>
      <c r="G13" s="643"/>
      <c r="H13" s="305" t="s">
        <v>271</v>
      </c>
      <c r="I13" s="462">
        <v>99149126</v>
      </c>
      <c r="J13" s="478">
        <f t="shared" si="1"/>
        <v>99149</v>
      </c>
      <c r="L13" s="287"/>
    </row>
    <row r="14" spans="2:12" ht="19.5" customHeight="1">
      <c r="B14" s="643"/>
      <c r="C14" s="307" t="s">
        <v>173</v>
      </c>
      <c r="D14" s="465">
        <v>1250145180</v>
      </c>
      <c r="E14" s="482">
        <f t="shared" ref="E14" si="2">ROUND(D14,-3)/1000</f>
        <v>1250145</v>
      </c>
      <c r="F14" s="252"/>
      <c r="G14" s="644"/>
      <c r="H14" s="304" t="s">
        <v>182</v>
      </c>
      <c r="I14" s="461">
        <f>SUM(I9:I13)</f>
        <v>593988432</v>
      </c>
      <c r="J14" s="479">
        <f>SUM(J9:J13)</f>
        <v>593989</v>
      </c>
      <c r="L14" s="287"/>
    </row>
    <row r="15" spans="2:12" ht="19.5" customHeight="1">
      <c r="B15" s="643"/>
      <c r="C15" s="307" t="s">
        <v>172</v>
      </c>
      <c r="D15" s="465">
        <v>17145158000</v>
      </c>
      <c r="E15" s="482">
        <f>ROUND(D15,-3)/1000</f>
        <v>17145158</v>
      </c>
      <c r="F15" s="252"/>
      <c r="G15" s="645" t="s">
        <v>181</v>
      </c>
      <c r="H15" s="306" t="s">
        <v>272</v>
      </c>
      <c r="I15" s="459">
        <v>8373222993</v>
      </c>
      <c r="J15" s="480">
        <f t="shared" si="1"/>
        <v>8373223</v>
      </c>
      <c r="L15" s="287"/>
    </row>
    <row r="16" spans="2:12" ht="19.5" customHeight="1">
      <c r="B16" s="644"/>
      <c r="C16" s="302" t="s">
        <v>182</v>
      </c>
      <c r="D16" s="466">
        <f>SUM(D13:D15)</f>
        <v>18575301180</v>
      </c>
      <c r="E16" s="483">
        <f>SUM(E13:E15)</f>
        <v>18575301</v>
      </c>
      <c r="F16" s="252"/>
      <c r="G16" s="643"/>
      <c r="H16" s="305" t="s">
        <v>273</v>
      </c>
      <c r="I16" s="460">
        <v>21395966856</v>
      </c>
      <c r="J16" s="478">
        <f t="shared" si="1"/>
        <v>21395967</v>
      </c>
      <c r="L16" s="287"/>
    </row>
    <row r="17" spans="2:12" ht="20.100000000000001" customHeight="1">
      <c r="B17" s="645" t="s">
        <v>188</v>
      </c>
      <c r="C17" s="306" t="s">
        <v>171</v>
      </c>
      <c r="D17" s="467">
        <v>8634398000</v>
      </c>
      <c r="E17" s="485">
        <f>ROUND(D17,-3)/1000</f>
        <v>8634398</v>
      </c>
      <c r="F17" s="252"/>
      <c r="G17" s="643"/>
      <c r="H17" s="305" t="s">
        <v>274</v>
      </c>
      <c r="I17" s="460">
        <v>34623997</v>
      </c>
      <c r="J17" s="478">
        <f t="shared" si="1"/>
        <v>34624</v>
      </c>
      <c r="L17" s="287"/>
    </row>
    <row r="18" spans="2:12" ht="20.100000000000001" customHeight="1">
      <c r="B18" s="643"/>
      <c r="C18" s="305" t="s">
        <v>170</v>
      </c>
      <c r="D18" s="468">
        <v>1395655000</v>
      </c>
      <c r="E18" s="486">
        <f t="shared" ref="E18:E23" si="3">ROUND(D18,-3)/1000</f>
        <v>1395655</v>
      </c>
      <c r="F18" s="252"/>
      <c r="G18" s="643"/>
      <c r="H18" s="305" t="s">
        <v>275</v>
      </c>
      <c r="I18" s="460">
        <v>23709305280</v>
      </c>
      <c r="J18" s="478">
        <f t="shared" si="1"/>
        <v>23709305</v>
      </c>
      <c r="L18" s="287"/>
    </row>
    <row r="19" spans="2:12" ht="20.100000000000001" customHeight="1">
      <c r="B19" s="643"/>
      <c r="C19" s="305" t="s">
        <v>169</v>
      </c>
      <c r="D19" s="468">
        <v>958397000</v>
      </c>
      <c r="E19" s="486">
        <f t="shared" si="3"/>
        <v>958397</v>
      </c>
      <c r="F19" s="252"/>
      <c r="G19" s="643"/>
      <c r="H19" s="305" t="s">
        <v>276</v>
      </c>
      <c r="I19" s="460">
        <v>1138937395</v>
      </c>
      <c r="J19" s="478">
        <f t="shared" si="1"/>
        <v>1138937</v>
      </c>
      <c r="L19" s="287"/>
    </row>
    <row r="20" spans="2:12" ht="20.100000000000001" customHeight="1">
      <c r="B20" s="643"/>
      <c r="C20" s="305" t="s">
        <v>168</v>
      </c>
      <c r="D20" s="468">
        <v>340394000</v>
      </c>
      <c r="E20" s="486">
        <f t="shared" si="3"/>
        <v>340394</v>
      </c>
      <c r="F20" s="252"/>
      <c r="G20" s="643"/>
      <c r="H20" s="305" t="s">
        <v>277</v>
      </c>
      <c r="I20" s="460">
        <v>255839885</v>
      </c>
      <c r="J20" s="478">
        <f t="shared" si="1"/>
        <v>255840</v>
      </c>
      <c r="L20" s="287"/>
    </row>
    <row r="21" spans="2:12" ht="20.100000000000001" customHeight="1">
      <c r="B21" s="643"/>
      <c r="C21" s="305" t="s">
        <v>167</v>
      </c>
      <c r="D21" s="468">
        <v>2254494000</v>
      </c>
      <c r="E21" s="486">
        <f t="shared" si="3"/>
        <v>2254494</v>
      </c>
      <c r="F21" s="252"/>
      <c r="G21" s="643"/>
      <c r="H21" s="304" t="s">
        <v>182</v>
      </c>
      <c r="I21" s="460">
        <f>SUM(I15:I20)</f>
        <v>54907896406</v>
      </c>
      <c r="J21" s="478">
        <f>SUM(J15:J20)</f>
        <v>54907896</v>
      </c>
      <c r="L21" s="287"/>
    </row>
    <row r="22" spans="2:12" ht="25.5" customHeight="1">
      <c r="B22" s="643"/>
      <c r="C22" s="308" t="s">
        <v>218</v>
      </c>
      <c r="D22" s="465">
        <v>52091000</v>
      </c>
      <c r="E22" s="482">
        <f t="shared" si="3"/>
        <v>52091</v>
      </c>
      <c r="F22" s="252"/>
      <c r="G22" s="648" t="s">
        <v>17</v>
      </c>
      <c r="H22" s="649"/>
      <c r="I22" s="665">
        <f>I7+I14+I21</f>
        <v>160590225121</v>
      </c>
      <c r="J22" s="646">
        <f>J7+J14+J21</f>
        <v>160590225</v>
      </c>
      <c r="L22" s="287"/>
    </row>
    <row r="23" spans="2:12" ht="26.1" customHeight="1" thickBot="1">
      <c r="B23" s="643"/>
      <c r="C23" s="308" t="s">
        <v>217</v>
      </c>
      <c r="D23" s="468">
        <v>475733000</v>
      </c>
      <c r="E23" s="486">
        <f t="shared" si="3"/>
        <v>475733</v>
      </c>
      <c r="F23" s="252"/>
      <c r="G23" s="650"/>
      <c r="H23" s="651"/>
      <c r="I23" s="666"/>
      <c r="J23" s="647"/>
      <c r="L23" s="287"/>
    </row>
    <row r="24" spans="2:12" ht="20.100000000000001" customHeight="1">
      <c r="B24" s="644"/>
      <c r="C24" s="302" t="s">
        <v>182</v>
      </c>
      <c r="D24" s="466">
        <f>SUM(D17:D23)</f>
        <v>14111162000</v>
      </c>
      <c r="E24" s="483">
        <f>SUM(E17:E23)</f>
        <v>14111162</v>
      </c>
      <c r="F24" s="252"/>
      <c r="G24" s="159"/>
      <c r="H24" s="287"/>
      <c r="I24" s="287"/>
      <c r="L24" s="287"/>
    </row>
    <row r="25" spans="2:12" ht="18.75" customHeight="1">
      <c r="B25" s="645" t="s">
        <v>189</v>
      </c>
      <c r="C25" s="306" t="s">
        <v>166</v>
      </c>
      <c r="D25" s="472">
        <v>1156143208</v>
      </c>
      <c r="E25" s="485">
        <f>ROUND(D25,-3)/1000</f>
        <v>1156143</v>
      </c>
      <c r="F25" s="252"/>
      <c r="G25" s="159"/>
      <c r="H25" s="287"/>
      <c r="I25" s="287"/>
      <c r="L25" s="287"/>
    </row>
    <row r="26" spans="2:12" ht="19.5" customHeight="1">
      <c r="B26" s="643"/>
      <c r="C26" s="305" t="s">
        <v>190</v>
      </c>
      <c r="D26" s="473">
        <v>2190822340</v>
      </c>
      <c r="E26" s="486">
        <f t="shared" ref="E26:E28" si="4">ROUND(D26,-3)/1000</f>
        <v>2190822</v>
      </c>
      <c r="F26" s="252"/>
      <c r="G26" s="159"/>
      <c r="H26" s="287"/>
      <c r="I26" s="287"/>
      <c r="L26" s="287"/>
    </row>
    <row r="27" spans="2:12" ht="35.1" customHeight="1">
      <c r="B27" s="643"/>
      <c r="C27" s="307" t="s">
        <v>165</v>
      </c>
      <c r="D27" s="465">
        <v>9152000</v>
      </c>
      <c r="E27" s="482">
        <f t="shared" si="4"/>
        <v>9152</v>
      </c>
      <c r="F27" s="252"/>
      <c r="G27" s="159"/>
      <c r="H27" s="287"/>
      <c r="I27" s="287"/>
      <c r="L27" s="287"/>
    </row>
    <row r="28" spans="2:12" ht="35.1" customHeight="1">
      <c r="B28" s="643"/>
      <c r="C28" s="305" t="s">
        <v>164</v>
      </c>
      <c r="D28" s="468">
        <v>155705000</v>
      </c>
      <c r="E28" s="486">
        <f t="shared" si="4"/>
        <v>155705</v>
      </c>
      <c r="F28" s="252"/>
      <c r="G28" s="159"/>
      <c r="H28" s="287"/>
      <c r="I28" s="287"/>
      <c r="L28" s="287"/>
    </row>
    <row r="29" spans="2:12" ht="20.100000000000001" customHeight="1">
      <c r="B29" s="643"/>
      <c r="C29" s="307" t="s">
        <v>163</v>
      </c>
      <c r="D29" s="473">
        <v>5330679420</v>
      </c>
      <c r="E29" s="486">
        <f>ROUND(D29,-3)/1000+1</f>
        <v>5330680</v>
      </c>
      <c r="F29" s="252"/>
      <c r="G29" s="159"/>
      <c r="H29" s="287"/>
      <c r="I29" s="287"/>
    </row>
    <row r="30" spans="2:12" ht="20.100000000000001" customHeight="1">
      <c r="B30" s="644"/>
      <c r="C30" s="302" t="s">
        <v>182</v>
      </c>
      <c r="D30" s="471">
        <f>SUM(D25:D29)</f>
        <v>8842501968</v>
      </c>
      <c r="E30" s="483">
        <f>SUM(E25:E29)</f>
        <v>8842502</v>
      </c>
      <c r="F30" s="252"/>
      <c r="G30" s="159"/>
      <c r="H30" s="287"/>
      <c r="I30" s="287"/>
    </row>
    <row r="31" spans="2:12" ht="20.100000000000001" customHeight="1">
      <c r="B31" s="645" t="s">
        <v>191</v>
      </c>
      <c r="C31" s="306" t="s">
        <v>162</v>
      </c>
      <c r="D31" s="467">
        <v>3698439</v>
      </c>
      <c r="E31" s="485">
        <f>ROUND(D31,-3)/1000</f>
        <v>3698</v>
      </c>
      <c r="F31" s="252"/>
      <c r="G31" s="159"/>
      <c r="H31" s="287"/>
      <c r="I31" s="287"/>
    </row>
    <row r="32" spans="2:12" ht="20.100000000000001" customHeight="1">
      <c r="B32" s="643"/>
      <c r="C32" s="305" t="s">
        <v>161</v>
      </c>
      <c r="D32" s="468">
        <v>58836656</v>
      </c>
      <c r="E32" s="486">
        <f>ROUND(D32,-3)/1000</f>
        <v>58837</v>
      </c>
      <c r="F32" s="252"/>
      <c r="G32" s="159"/>
      <c r="H32" s="287"/>
      <c r="I32" s="287"/>
    </row>
    <row r="33" spans="2:9" ht="20.100000000000001" customHeight="1">
      <c r="B33" s="644"/>
      <c r="C33" s="303" t="s">
        <v>182</v>
      </c>
      <c r="D33" s="466">
        <f>SUM(D31:D32)</f>
        <v>62535095</v>
      </c>
      <c r="E33" s="483">
        <f>SUM(E31:E32)</f>
        <v>62535</v>
      </c>
      <c r="F33" s="252"/>
      <c r="G33" s="159"/>
      <c r="H33" s="286"/>
      <c r="I33" s="286"/>
    </row>
    <row r="34" spans="2:9" ht="51.95" customHeight="1" thickBot="1">
      <c r="B34" s="639" t="s">
        <v>17</v>
      </c>
      <c r="C34" s="640"/>
      <c r="D34" s="469">
        <f>SUM(D33,D30,D24,D16,D10,D11)</f>
        <v>160590225121</v>
      </c>
      <c r="E34" s="487">
        <f>SUM(E33,E30,E24,E16,E10,E11)</f>
        <v>160590225</v>
      </c>
      <c r="F34" s="252"/>
    </row>
    <row r="35" spans="2:9" ht="20.100000000000001" customHeight="1">
      <c r="F35" s="252"/>
    </row>
    <row r="36" spans="2:9" ht="20.100000000000001" customHeight="1">
      <c r="F36" s="252"/>
    </row>
    <row r="37" spans="2:9" ht="20.100000000000001" customHeight="1">
      <c r="F37" s="252"/>
    </row>
    <row r="38" spans="2:9" ht="20.100000000000001" customHeight="1">
      <c r="F38" s="252"/>
    </row>
    <row r="39" spans="2:9" ht="40.5" customHeight="1">
      <c r="F39" s="252"/>
    </row>
    <row r="40" spans="2:9" ht="14.1" customHeight="1"/>
  </sheetData>
  <mergeCells count="19">
    <mergeCell ref="I7:I8"/>
    <mergeCell ref="I22:I23"/>
    <mergeCell ref="D11:D12"/>
    <mergeCell ref="B34:C34"/>
    <mergeCell ref="B6:C6"/>
    <mergeCell ref="B13:B16"/>
    <mergeCell ref="B17:B24"/>
    <mergeCell ref="J22:J23"/>
    <mergeCell ref="G22:H23"/>
    <mergeCell ref="B25:B30"/>
    <mergeCell ref="B31:B33"/>
    <mergeCell ref="G6:H6"/>
    <mergeCell ref="G15:G21"/>
    <mergeCell ref="G7:H8"/>
    <mergeCell ref="J7:J8"/>
    <mergeCell ref="B7:B10"/>
    <mergeCell ref="B11:C12"/>
    <mergeCell ref="E11:E12"/>
    <mergeCell ref="G9:G14"/>
  </mergeCells>
  <phoneticPr fontId="2"/>
  <pageMargins left="0.59055118110236227" right="0.55118110236220474" top="0.43307086614173229" bottom="0.19685039370078741" header="0.43307086614173229" footer="0.19685039370078741"/>
  <pageSetup paperSize="9" scale="7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C2DB-2C55-47B3-842E-DD4363EB1E02}">
  <sheetPr>
    <tabColor rgb="FFFFFF00"/>
  </sheetPr>
  <dimension ref="A1:L39"/>
  <sheetViews>
    <sheetView view="pageBreakPreview" topLeftCell="A4" zoomScaleNormal="100" zoomScaleSheetLayoutView="100" workbookViewId="0">
      <selection activeCell="N12" sqref="N12"/>
    </sheetView>
  </sheetViews>
  <sheetFormatPr defaultRowHeight="13.5"/>
  <cols>
    <col min="1" max="1" width="5.625" style="293" customWidth="1"/>
    <col min="2" max="12" width="10.625" style="293" customWidth="1"/>
    <col min="13" max="16384" width="9" style="293"/>
  </cols>
  <sheetData>
    <row r="1" spans="1:12" ht="27.75" customHeight="1">
      <c r="B1" s="343" t="s">
        <v>178</v>
      </c>
    </row>
    <row r="2" spans="1:12" ht="27.75" customHeight="1">
      <c r="B2" s="343"/>
    </row>
    <row r="3" spans="1:12" ht="24.95" customHeight="1">
      <c r="A3" s="294"/>
      <c r="B3" s="491" t="s">
        <v>235</v>
      </c>
      <c r="C3" s="491"/>
      <c r="D3" s="491"/>
      <c r="E3" s="491"/>
      <c r="F3" s="491"/>
      <c r="G3" s="491"/>
      <c r="H3" s="491"/>
      <c r="I3" s="491"/>
      <c r="J3" s="294"/>
      <c r="K3" s="294"/>
      <c r="L3" s="294"/>
    </row>
    <row r="4" spans="1:12" ht="24.95" customHeight="1">
      <c r="A4" s="294"/>
      <c r="B4" s="335" t="s">
        <v>228</v>
      </c>
      <c r="C4" s="336"/>
      <c r="D4" s="336"/>
      <c r="E4" s="336"/>
      <c r="F4" s="336"/>
      <c r="G4" s="336"/>
      <c r="H4" s="336"/>
      <c r="I4" s="336"/>
      <c r="J4" s="294"/>
      <c r="K4" s="294"/>
      <c r="L4" s="294"/>
    </row>
    <row r="5" spans="1:12" ht="4.5" customHeight="1">
      <c r="A5" s="294"/>
      <c r="B5" s="335"/>
      <c r="C5" s="336"/>
      <c r="D5" s="336"/>
      <c r="E5" s="336"/>
      <c r="F5" s="336"/>
      <c r="G5" s="336"/>
      <c r="H5" s="336"/>
      <c r="I5" s="336"/>
      <c r="J5" s="294"/>
      <c r="K5" s="294"/>
      <c r="L5" s="294"/>
    </row>
    <row r="6" spans="1:12" ht="24.95" customHeight="1">
      <c r="A6" s="294"/>
      <c r="B6" s="335" t="s">
        <v>227</v>
      </c>
      <c r="C6" s="336"/>
      <c r="D6" s="336"/>
      <c r="E6" s="336"/>
      <c r="F6" s="336"/>
      <c r="G6" s="336"/>
      <c r="H6" s="336"/>
      <c r="I6" s="336"/>
      <c r="J6" s="294"/>
      <c r="K6" s="294"/>
      <c r="L6" s="294"/>
    </row>
    <row r="7" spans="1:12" ht="4.5" customHeight="1">
      <c r="A7" s="294"/>
      <c r="B7" s="340"/>
      <c r="C7" s="341"/>
      <c r="D7" s="341"/>
      <c r="E7" s="341"/>
      <c r="F7" s="341"/>
      <c r="G7" s="341"/>
      <c r="H7" s="341"/>
      <c r="I7" s="341"/>
      <c r="J7" s="294"/>
      <c r="K7" s="294"/>
      <c r="L7" s="294"/>
    </row>
    <row r="8" spans="1:12" ht="24" customHeight="1">
      <c r="A8" s="294"/>
      <c r="B8" s="335" t="s">
        <v>234</v>
      </c>
      <c r="C8" s="336"/>
      <c r="D8" s="336"/>
      <c r="E8" s="336"/>
      <c r="F8" s="336"/>
      <c r="G8" s="336"/>
      <c r="H8" s="336"/>
      <c r="I8" s="336"/>
      <c r="J8" s="294"/>
      <c r="K8" s="294"/>
      <c r="L8" s="294"/>
    </row>
    <row r="9" spans="1:12" ht="24.95" customHeight="1">
      <c r="A9" s="294"/>
      <c r="B9" s="332"/>
      <c r="C9" s="332"/>
      <c r="D9" s="332"/>
      <c r="E9" s="332"/>
      <c r="F9" s="332"/>
      <c r="G9" s="332"/>
      <c r="H9" s="332"/>
      <c r="I9" s="332"/>
      <c r="J9" s="294"/>
      <c r="K9" s="294"/>
      <c r="L9" s="294"/>
    </row>
    <row r="10" spans="1:12" ht="24" customHeight="1">
      <c r="A10" s="294"/>
      <c r="B10" s="492" t="s">
        <v>233</v>
      </c>
      <c r="C10" s="492"/>
      <c r="D10" s="492"/>
      <c r="E10" s="492"/>
      <c r="F10" s="492"/>
      <c r="G10" s="492"/>
      <c r="H10" s="492"/>
      <c r="I10" s="492"/>
      <c r="J10" s="294"/>
      <c r="K10" s="294"/>
      <c r="L10" s="294"/>
    </row>
    <row r="11" spans="1:12" ht="24.95" customHeight="1">
      <c r="A11" s="294"/>
      <c r="B11" s="332"/>
      <c r="C11" s="332"/>
      <c r="D11" s="332"/>
      <c r="E11" s="332"/>
      <c r="F11" s="332"/>
      <c r="G11" s="332"/>
      <c r="H11" s="332"/>
      <c r="I11" s="332"/>
      <c r="J11" s="294"/>
      <c r="K11" s="294"/>
      <c r="L11" s="294"/>
    </row>
    <row r="12" spans="1:12" ht="24" customHeight="1">
      <c r="A12" s="294"/>
      <c r="B12" s="492" t="s">
        <v>232</v>
      </c>
      <c r="C12" s="492"/>
      <c r="D12" s="492"/>
      <c r="E12" s="492"/>
      <c r="F12" s="492"/>
      <c r="G12" s="492"/>
      <c r="H12" s="492"/>
      <c r="I12" s="492"/>
      <c r="J12" s="294"/>
      <c r="K12" s="294"/>
      <c r="L12" s="294"/>
    </row>
    <row r="13" spans="1:12" ht="24.95" customHeight="1">
      <c r="A13" s="294"/>
      <c r="B13" s="332"/>
      <c r="C13" s="332"/>
      <c r="D13" s="332"/>
      <c r="E13" s="332"/>
      <c r="F13" s="332"/>
      <c r="G13" s="332"/>
      <c r="H13" s="332"/>
      <c r="I13" s="332"/>
      <c r="J13" s="294"/>
      <c r="K13" s="294"/>
      <c r="L13" s="294"/>
    </row>
    <row r="14" spans="1:12" ht="24" customHeight="1">
      <c r="A14" s="294"/>
      <c r="B14" s="492" t="s">
        <v>231</v>
      </c>
      <c r="C14" s="492"/>
      <c r="D14" s="492"/>
      <c r="E14" s="492"/>
      <c r="F14" s="492"/>
      <c r="G14" s="492"/>
      <c r="H14" s="492"/>
      <c r="I14" s="492"/>
      <c r="J14" s="294"/>
      <c r="K14" s="294"/>
      <c r="L14" s="294"/>
    </row>
    <row r="15" spans="1:12" ht="24.95" customHeight="1">
      <c r="A15" s="294"/>
      <c r="B15" s="332"/>
      <c r="C15" s="332"/>
      <c r="D15" s="332"/>
      <c r="E15" s="332"/>
      <c r="F15" s="332"/>
      <c r="G15" s="332"/>
      <c r="H15" s="332"/>
      <c r="I15" s="332"/>
      <c r="J15" s="295"/>
      <c r="K15" s="295"/>
      <c r="L15" s="294"/>
    </row>
    <row r="16" spans="1:12" s="335" customFormat="1" ht="24" customHeight="1">
      <c r="A16" s="294"/>
      <c r="B16" s="492" t="s">
        <v>230</v>
      </c>
      <c r="C16" s="492"/>
      <c r="D16" s="492"/>
      <c r="E16" s="492"/>
      <c r="F16" s="492"/>
      <c r="G16" s="492"/>
      <c r="H16" s="492"/>
      <c r="I16" s="492"/>
      <c r="J16" s="295"/>
      <c r="K16" s="295"/>
      <c r="L16" s="294"/>
    </row>
    <row r="17" spans="1:12" s="335" customFormat="1" ht="24.75" customHeight="1">
      <c r="A17" s="294"/>
      <c r="B17" s="332"/>
      <c r="C17" s="332"/>
      <c r="D17" s="332"/>
      <c r="E17" s="332"/>
      <c r="F17" s="332"/>
      <c r="G17" s="332"/>
      <c r="H17" s="332"/>
      <c r="I17" s="332"/>
      <c r="J17" s="295"/>
      <c r="K17" s="295"/>
      <c r="L17" s="294"/>
    </row>
    <row r="18" spans="1:12" s="335" customFormat="1" ht="24" customHeight="1">
      <c r="A18" s="294"/>
      <c r="B18" s="492" t="s">
        <v>229</v>
      </c>
      <c r="C18" s="492"/>
      <c r="D18" s="492"/>
      <c r="E18" s="492"/>
      <c r="F18" s="492"/>
      <c r="G18" s="492"/>
      <c r="H18" s="492"/>
      <c r="I18" s="492"/>
      <c r="J18" s="295"/>
      <c r="K18" s="295"/>
      <c r="L18" s="294"/>
    </row>
    <row r="19" spans="1:12" s="335" customFormat="1" ht="24.95" customHeight="1">
      <c r="A19" s="294"/>
      <c r="B19" s="335" t="s">
        <v>228</v>
      </c>
      <c r="C19" s="332"/>
      <c r="D19" s="332"/>
      <c r="E19" s="332"/>
      <c r="F19" s="332"/>
      <c r="G19" s="332"/>
      <c r="H19" s="332"/>
      <c r="I19" s="332"/>
      <c r="J19" s="295"/>
      <c r="K19" s="295"/>
      <c r="L19" s="294"/>
    </row>
    <row r="20" spans="1:12" s="335" customFormat="1" ht="24.95" customHeight="1">
      <c r="A20" s="294"/>
      <c r="B20" s="335" t="s">
        <v>227</v>
      </c>
      <c r="J20" s="295"/>
      <c r="K20" s="295"/>
      <c r="L20" s="294"/>
    </row>
    <row r="21" spans="1:12" s="335" customFormat="1" ht="4.5" customHeight="1">
      <c r="A21" s="294"/>
      <c r="J21" s="295"/>
      <c r="K21" s="295"/>
      <c r="L21" s="294"/>
    </row>
    <row r="22" spans="1:12" s="335" customFormat="1" ht="24.95" customHeight="1">
      <c r="A22" s="294"/>
      <c r="J22" s="295"/>
      <c r="K22" s="295"/>
      <c r="L22" s="294"/>
    </row>
    <row r="23" spans="1:12" s="335" customFormat="1" ht="24" customHeight="1">
      <c r="A23" s="294"/>
      <c r="B23" s="492" t="s">
        <v>226</v>
      </c>
      <c r="C23" s="492"/>
      <c r="D23" s="492"/>
      <c r="E23" s="492"/>
      <c r="F23" s="492"/>
      <c r="G23" s="492"/>
      <c r="H23" s="492"/>
      <c r="I23" s="492"/>
      <c r="J23" s="295"/>
      <c r="K23" s="295"/>
      <c r="L23" s="294"/>
    </row>
    <row r="24" spans="1:12" s="335" customFormat="1" ht="24.95" customHeight="1">
      <c r="A24" s="294"/>
      <c r="B24" s="332"/>
      <c r="C24" s="332"/>
      <c r="D24" s="332"/>
      <c r="E24" s="332"/>
      <c r="F24" s="332"/>
      <c r="G24" s="332"/>
      <c r="H24" s="332"/>
      <c r="I24" s="332"/>
      <c r="J24" s="295"/>
      <c r="K24" s="295"/>
      <c r="L24" s="294"/>
    </row>
    <row r="25" spans="1:12" s="335" customFormat="1" ht="24.95" customHeight="1">
      <c r="A25" s="294"/>
      <c r="B25" s="492" t="s">
        <v>225</v>
      </c>
      <c r="C25" s="492"/>
      <c r="D25" s="492"/>
      <c r="E25" s="492"/>
      <c r="F25" s="492"/>
      <c r="G25" s="492"/>
      <c r="H25" s="492"/>
      <c r="I25" s="492"/>
      <c r="J25" s="294"/>
      <c r="K25" s="294"/>
      <c r="L25" s="294"/>
    </row>
    <row r="26" spans="1:12" ht="24.95" customHeight="1">
      <c r="B26" s="332"/>
      <c r="C26" s="332"/>
      <c r="D26" s="332"/>
      <c r="E26" s="332"/>
      <c r="F26" s="332"/>
      <c r="G26" s="332"/>
      <c r="H26" s="332"/>
      <c r="I26" s="332"/>
    </row>
    <row r="27" spans="1:12" ht="24.95" customHeight="1">
      <c r="B27" s="492" t="s">
        <v>224</v>
      </c>
      <c r="C27" s="492"/>
      <c r="D27" s="492"/>
      <c r="E27" s="492"/>
      <c r="F27" s="492"/>
      <c r="G27" s="492"/>
      <c r="H27" s="492"/>
      <c r="I27" s="492"/>
    </row>
    <row r="28" spans="1:12" ht="24.95" customHeight="1">
      <c r="B28" s="332"/>
      <c r="C28" s="332"/>
      <c r="D28" s="332"/>
      <c r="E28" s="332"/>
      <c r="F28" s="332"/>
      <c r="G28" s="332"/>
      <c r="H28" s="332"/>
      <c r="I28" s="332"/>
    </row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</sheetData>
  <mergeCells count="9">
    <mergeCell ref="B3:I3"/>
    <mergeCell ref="B25:I25"/>
    <mergeCell ref="B27:I27"/>
    <mergeCell ref="B10:I10"/>
    <mergeCell ref="B12:I12"/>
    <mergeCell ref="B14:I14"/>
    <mergeCell ref="B16:I16"/>
    <mergeCell ref="B18:I18"/>
    <mergeCell ref="B23:I23"/>
  </mergeCells>
  <phoneticPr fontId="2"/>
  <pageMargins left="1.2" right="0.28000000000000003" top="0.98425196850393704" bottom="0.98425196850393704" header="0.51181102362204722" footer="0.51181102362204722"/>
  <pageSetup paperSize="9" scale="8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F33F-99CD-434B-BA89-721ABDB16D13}">
  <sheetPr>
    <tabColor rgb="FFFFFF00"/>
    <pageSetUpPr fitToPage="1"/>
  </sheetPr>
  <dimension ref="A2:P38"/>
  <sheetViews>
    <sheetView view="pageBreakPreview" zoomScale="115" zoomScaleNormal="100" zoomScaleSheetLayoutView="115" workbookViewId="0">
      <selection activeCell="P5" sqref="P5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68" customWidth="1"/>
    <col min="5" max="5" width="16.625" style="68" hidden="1" customWidth="1"/>
    <col min="6" max="7" width="16.625" style="68" customWidth="1"/>
    <col min="8" max="8" width="12" style="68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6.625" style="1" hidden="1" customWidth="1"/>
    <col min="14" max="15" width="16.625" style="1" customWidth="1"/>
    <col min="16" max="16" width="10.125" style="1" customWidth="1"/>
    <col min="17" max="16384" width="9" style="1"/>
  </cols>
  <sheetData>
    <row r="2" spans="1:16" s="23" customFormat="1" ht="17.25">
      <c r="A2" s="495" t="s">
        <v>238</v>
      </c>
      <c r="B2" s="496"/>
      <c r="C2" s="496"/>
      <c r="D2" s="496"/>
      <c r="E2" s="316"/>
      <c r="F2" s="262"/>
      <c r="G2" s="26"/>
      <c r="H2" s="26"/>
    </row>
    <row r="4" spans="1:16" s="69" customFormat="1" ht="14.25">
      <c r="A4" s="104" t="s">
        <v>3</v>
      </c>
      <c r="D4" s="105"/>
      <c r="E4" s="105"/>
      <c r="F4" s="105"/>
      <c r="G4" s="497"/>
      <c r="H4" s="497"/>
      <c r="J4" s="88" t="s">
        <v>59</v>
      </c>
      <c r="K4" s="89"/>
      <c r="L4" s="90"/>
      <c r="M4" s="90"/>
      <c r="N4" s="90"/>
      <c r="O4" s="91"/>
      <c r="P4" s="92"/>
    </row>
    <row r="5" spans="1:16">
      <c r="G5" s="498" t="s">
        <v>237</v>
      </c>
      <c r="H5" s="498"/>
      <c r="L5" s="68"/>
      <c r="M5" s="68"/>
      <c r="N5" s="68"/>
      <c r="O5" s="68"/>
      <c r="P5" s="276" t="s">
        <v>236</v>
      </c>
    </row>
    <row r="6" spans="1:16" ht="14.25" thickBot="1">
      <c r="G6" s="263"/>
      <c r="H6" s="263"/>
      <c r="L6" s="68"/>
      <c r="M6" s="68"/>
      <c r="N6" s="68"/>
      <c r="O6" s="68"/>
      <c r="P6" s="276"/>
    </row>
    <row r="7" spans="1:16" ht="11.25" customHeight="1">
      <c r="A7" s="106"/>
      <c r="B7" s="107"/>
      <c r="C7" s="108"/>
      <c r="D7" s="312"/>
      <c r="E7" s="499" t="s">
        <v>197</v>
      </c>
      <c r="F7" s="348"/>
      <c r="G7" s="348"/>
      <c r="H7" s="255"/>
      <c r="J7" s="93"/>
      <c r="K7" s="94"/>
      <c r="L7" s="310"/>
      <c r="M7" s="499" t="s">
        <v>196</v>
      </c>
      <c r="N7" s="348"/>
      <c r="O7" s="348"/>
      <c r="P7" s="298"/>
    </row>
    <row r="8" spans="1:16">
      <c r="A8" s="109"/>
      <c r="B8" s="493" t="s">
        <v>0</v>
      </c>
      <c r="C8" s="494"/>
      <c r="D8" s="313" t="s">
        <v>192</v>
      </c>
      <c r="E8" s="502"/>
      <c r="F8" s="313" t="s">
        <v>239</v>
      </c>
      <c r="G8" s="313" t="s">
        <v>240</v>
      </c>
      <c r="H8" s="256" t="s">
        <v>58</v>
      </c>
      <c r="J8" s="95"/>
      <c r="K8" s="96" t="s">
        <v>0</v>
      </c>
      <c r="L8" s="309" t="s">
        <v>156</v>
      </c>
      <c r="M8" s="500"/>
      <c r="N8" s="313" t="s">
        <v>239</v>
      </c>
      <c r="O8" s="313" t="s">
        <v>241</v>
      </c>
      <c r="P8" s="299" t="s">
        <v>9</v>
      </c>
    </row>
    <row r="9" spans="1:16" ht="11.25" customHeight="1" thickBot="1">
      <c r="A9" s="110"/>
      <c r="B9" s="111"/>
      <c r="C9" s="112"/>
      <c r="D9" s="314"/>
      <c r="E9" s="503"/>
      <c r="F9" s="349"/>
      <c r="G9" s="349"/>
      <c r="H9" s="257"/>
      <c r="J9" s="97"/>
      <c r="K9" s="98"/>
      <c r="L9" s="311"/>
      <c r="M9" s="501"/>
      <c r="N9" s="349"/>
      <c r="O9" s="349"/>
      <c r="P9" s="300"/>
    </row>
    <row r="10" spans="1:16" s="160" customFormat="1" ht="20.100000000000001" customHeight="1" thickTop="1">
      <c r="A10" s="37" t="s">
        <v>4</v>
      </c>
      <c r="B10" s="113">
        <v>1</v>
      </c>
      <c r="C10" s="100" t="s">
        <v>11</v>
      </c>
      <c r="D10" s="39">
        <v>20455349000</v>
      </c>
      <c r="E10" s="39"/>
      <c r="F10" s="39">
        <v>21028182945</v>
      </c>
      <c r="G10" s="430">
        <f>F10-D10</f>
        <v>572833945</v>
      </c>
      <c r="H10" s="258">
        <f>F10/D10*100</f>
        <v>102.80041149627903</v>
      </c>
      <c r="J10" s="99">
        <v>1</v>
      </c>
      <c r="K10" s="100" t="s">
        <v>28</v>
      </c>
      <c r="L10" s="71">
        <v>335973000</v>
      </c>
      <c r="M10" s="71"/>
      <c r="N10" s="71">
        <v>320226230</v>
      </c>
      <c r="O10" s="71">
        <f>L10-N10</f>
        <v>15746770</v>
      </c>
      <c r="P10" s="40">
        <f>N10/L10*100</f>
        <v>95.313084682400074</v>
      </c>
    </row>
    <row r="11" spans="1:16" s="160" customFormat="1" ht="20.100000000000001" customHeight="1">
      <c r="A11" s="114"/>
      <c r="B11" s="115">
        <v>2</v>
      </c>
      <c r="C11" s="342" t="s">
        <v>18</v>
      </c>
      <c r="D11" s="71">
        <v>656875000</v>
      </c>
      <c r="E11" s="71"/>
      <c r="F11" s="71">
        <v>725107501</v>
      </c>
      <c r="G11" s="161">
        <f>F11-D11</f>
        <v>68232501</v>
      </c>
      <c r="H11" s="40">
        <f t="shared" ref="H11:H31" si="0">F11/D11*100</f>
        <v>110.38744068506186</v>
      </c>
      <c r="J11" s="101">
        <v>2</v>
      </c>
      <c r="K11" s="342" t="s">
        <v>29</v>
      </c>
      <c r="L11" s="71">
        <v>8776897000</v>
      </c>
      <c r="M11" s="71"/>
      <c r="N11" s="71">
        <v>7118526180</v>
      </c>
      <c r="O11" s="71">
        <f>L11-N11</f>
        <v>1658370820</v>
      </c>
      <c r="P11" s="40">
        <f t="shared" ref="P11:P24" si="1">N11/L11*100</f>
        <v>81.10527194292014</v>
      </c>
    </row>
    <row r="12" spans="1:16" s="160" customFormat="1" ht="20.100000000000001" customHeight="1">
      <c r="A12" s="114"/>
      <c r="B12" s="115">
        <v>3</v>
      </c>
      <c r="C12" s="342" t="s">
        <v>19</v>
      </c>
      <c r="D12" s="71">
        <v>9000000</v>
      </c>
      <c r="E12" s="71"/>
      <c r="F12" s="71">
        <v>11799000</v>
      </c>
      <c r="G12" s="161">
        <f>F12-D12</f>
        <v>2799000</v>
      </c>
      <c r="H12" s="150">
        <f t="shared" si="0"/>
        <v>131.1</v>
      </c>
      <c r="J12" s="101">
        <v>3</v>
      </c>
      <c r="K12" s="342" t="s">
        <v>30</v>
      </c>
      <c r="L12" s="71">
        <v>41925974000</v>
      </c>
      <c r="M12" s="71"/>
      <c r="N12" s="71">
        <v>37981303353</v>
      </c>
      <c r="O12" s="71">
        <f>L12-N12</f>
        <v>3944670647</v>
      </c>
      <c r="P12" s="40">
        <f t="shared" si="1"/>
        <v>90.591344050826336</v>
      </c>
    </row>
    <row r="13" spans="1:16" s="160" customFormat="1" ht="20.100000000000001" customHeight="1">
      <c r="A13" s="114"/>
      <c r="B13" s="115">
        <v>4</v>
      </c>
      <c r="C13" s="342" t="s">
        <v>74</v>
      </c>
      <c r="D13" s="71">
        <v>32000000</v>
      </c>
      <c r="E13" s="71"/>
      <c r="F13" s="71">
        <v>60294000</v>
      </c>
      <c r="G13" s="161">
        <f t="shared" ref="G13:G31" si="2">F13-D13</f>
        <v>28294000</v>
      </c>
      <c r="H13" s="150">
        <f t="shared" si="0"/>
        <v>188.41874999999999</v>
      </c>
      <c r="J13" s="101">
        <v>4</v>
      </c>
      <c r="K13" s="342" t="s">
        <v>31</v>
      </c>
      <c r="L13" s="71">
        <v>8624660000</v>
      </c>
      <c r="M13" s="71"/>
      <c r="N13" s="71">
        <v>6404163274</v>
      </c>
      <c r="O13" s="71">
        <f t="shared" ref="O13:O24" si="3">L13-N13</f>
        <v>2220496726</v>
      </c>
      <c r="P13" s="40">
        <f t="shared" si="1"/>
        <v>74.25409551217092</v>
      </c>
    </row>
    <row r="14" spans="1:16" s="160" customFormat="1" ht="20.100000000000001" customHeight="1">
      <c r="A14" s="114"/>
      <c r="B14" s="115">
        <v>5</v>
      </c>
      <c r="C14" s="342" t="s">
        <v>75</v>
      </c>
      <c r="D14" s="71">
        <v>31000000</v>
      </c>
      <c r="E14" s="71"/>
      <c r="F14" s="71">
        <v>73388000</v>
      </c>
      <c r="G14" s="161">
        <f t="shared" si="2"/>
        <v>42388000</v>
      </c>
      <c r="H14" s="150">
        <f>F14/D14*100</f>
        <v>236.73548387096776</v>
      </c>
      <c r="J14" s="101">
        <v>5</v>
      </c>
      <c r="K14" s="342" t="s">
        <v>32</v>
      </c>
      <c r="L14" s="71">
        <v>115248000</v>
      </c>
      <c r="M14" s="71"/>
      <c r="N14" s="71">
        <v>108758758</v>
      </c>
      <c r="O14" s="71">
        <f t="shared" si="3"/>
        <v>6489242</v>
      </c>
      <c r="P14" s="40">
        <f t="shared" si="1"/>
        <v>94.369323545744834</v>
      </c>
    </row>
    <row r="15" spans="1:16" s="160" customFormat="1" ht="20.100000000000001" customHeight="1">
      <c r="A15" s="114"/>
      <c r="B15" s="115">
        <v>6</v>
      </c>
      <c r="C15" s="342" t="s">
        <v>149</v>
      </c>
      <c r="D15" s="71">
        <v>168000000</v>
      </c>
      <c r="E15" s="71"/>
      <c r="F15" s="71">
        <v>276930000</v>
      </c>
      <c r="G15" s="161">
        <f t="shared" si="2"/>
        <v>108930000</v>
      </c>
      <c r="H15" s="150">
        <f t="shared" si="0"/>
        <v>164.83928571428572</v>
      </c>
      <c r="J15" s="101">
        <v>6</v>
      </c>
      <c r="K15" s="342" t="s">
        <v>33</v>
      </c>
      <c r="L15" s="71">
        <v>1482201000</v>
      </c>
      <c r="M15" s="71"/>
      <c r="N15" s="71">
        <v>1350465573</v>
      </c>
      <c r="O15" s="71">
        <f t="shared" si="3"/>
        <v>131735427</v>
      </c>
      <c r="P15" s="40">
        <f t="shared" si="1"/>
        <v>91.112175271774873</v>
      </c>
    </row>
    <row r="16" spans="1:16" s="160" customFormat="1" ht="20.100000000000001" customHeight="1">
      <c r="A16" s="114"/>
      <c r="B16" s="115">
        <v>7</v>
      </c>
      <c r="C16" s="342" t="s">
        <v>20</v>
      </c>
      <c r="D16" s="71">
        <v>4200000000</v>
      </c>
      <c r="E16" s="71"/>
      <c r="F16" s="71">
        <v>4399477000</v>
      </c>
      <c r="G16" s="161">
        <f t="shared" si="2"/>
        <v>199477000</v>
      </c>
      <c r="H16" s="150">
        <f t="shared" si="0"/>
        <v>104.74945238095239</v>
      </c>
      <c r="J16" s="101">
        <v>7</v>
      </c>
      <c r="K16" s="342" t="s">
        <v>34</v>
      </c>
      <c r="L16" s="71">
        <v>3827816000</v>
      </c>
      <c r="M16" s="71"/>
      <c r="N16" s="71">
        <v>3154387196</v>
      </c>
      <c r="O16" s="71">
        <f t="shared" si="3"/>
        <v>673428804</v>
      </c>
      <c r="P16" s="40">
        <f t="shared" si="1"/>
        <v>82.406970345492041</v>
      </c>
    </row>
    <row r="17" spans="1:16" s="160" customFormat="1" ht="20.100000000000001" customHeight="1">
      <c r="A17" s="114"/>
      <c r="B17" s="113">
        <v>8</v>
      </c>
      <c r="C17" s="342" t="s">
        <v>77</v>
      </c>
      <c r="D17" s="71">
        <v>7100000</v>
      </c>
      <c r="E17" s="71"/>
      <c r="F17" s="71">
        <v>8572060</v>
      </c>
      <c r="G17" s="161">
        <f t="shared" si="2"/>
        <v>1472060</v>
      </c>
      <c r="H17" s="150">
        <f t="shared" si="0"/>
        <v>120.73323943661971</v>
      </c>
      <c r="J17" s="101">
        <v>8</v>
      </c>
      <c r="K17" s="342" t="s">
        <v>35</v>
      </c>
      <c r="L17" s="71">
        <v>6626190000</v>
      </c>
      <c r="M17" s="71"/>
      <c r="N17" s="71">
        <v>5860370509</v>
      </c>
      <c r="O17" s="71">
        <f t="shared" si="3"/>
        <v>765819491</v>
      </c>
      <c r="P17" s="40">
        <f t="shared" si="1"/>
        <v>88.44253649533141</v>
      </c>
    </row>
    <row r="18" spans="1:16" s="160" customFormat="1" ht="20.100000000000001" customHeight="1">
      <c r="A18" s="114"/>
      <c r="B18" s="115">
        <v>9</v>
      </c>
      <c r="C18" s="342" t="s">
        <v>145</v>
      </c>
      <c r="D18" s="71">
        <v>29000000</v>
      </c>
      <c r="E18" s="71"/>
      <c r="F18" s="71">
        <v>41420000</v>
      </c>
      <c r="G18" s="161">
        <f t="shared" si="2"/>
        <v>12420000</v>
      </c>
      <c r="H18" s="150">
        <f t="shared" si="0"/>
        <v>142.82758620689654</v>
      </c>
      <c r="J18" s="101">
        <v>9</v>
      </c>
      <c r="K18" s="342" t="s">
        <v>36</v>
      </c>
      <c r="L18" s="71">
        <v>1488868000</v>
      </c>
      <c r="M18" s="71"/>
      <c r="N18" s="71">
        <v>1133287647</v>
      </c>
      <c r="O18" s="71">
        <f t="shared" si="3"/>
        <v>355580353</v>
      </c>
      <c r="P18" s="40">
        <f t="shared" si="1"/>
        <v>76.117402415795084</v>
      </c>
    </row>
    <row r="19" spans="1:16" s="160" customFormat="1" ht="20.100000000000001" customHeight="1">
      <c r="A19" s="114"/>
      <c r="B19" s="113">
        <v>10</v>
      </c>
      <c r="C19" s="342" t="s">
        <v>21</v>
      </c>
      <c r="D19" s="71">
        <v>474273000</v>
      </c>
      <c r="E19" s="71"/>
      <c r="F19" s="71">
        <v>546865000</v>
      </c>
      <c r="G19" s="161">
        <f t="shared" si="2"/>
        <v>72592000</v>
      </c>
      <c r="H19" s="150">
        <f t="shared" si="0"/>
        <v>115.30595247884656</v>
      </c>
      <c r="J19" s="101">
        <v>10</v>
      </c>
      <c r="K19" s="342" t="s">
        <v>37</v>
      </c>
      <c r="L19" s="71">
        <v>575299000</v>
      </c>
      <c r="M19" s="71"/>
      <c r="N19" s="71">
        <v>524497089</v>
      </c>
      <c r="O19" s="71">
        <f t="shared" si="3"/>
        <v>50801911</v>
      </c>
      <c r="P19" s="40">
        <f t="shared" si="1"/>
        <v>91.169476915482207</v>
      </c>
    </row>
    <row r="20" spans="1:16" s="160" customFormat="1" ht="20.100000000000001" customHeight="1">
      <c r="A20" s="114"/>
      <c r="B20" s="115">
        <v>11</v>
      </c>
      <c r="C20" s="342" t="s">
        <v>12</v>
      </c>
      <c r="D20" s="71">
        <v>23010013000</v>
      </c>
      <c r="E20" s="71"/>
      <c r="F20" s="71">
        <v>26199560000</v>
      </c>
      <c r="G20" s="161">
        <f t="shared" si="2"/>
        <v>3189547000</v>
      </c>
      <c r="H20" s="150">
        <f t="shared" si="0"/>
        <v>113.86156105170389</v>
      </c>
      <c r="I20" s="160" t="s">
        <v>151</v>
      </c>
      <c r="J20" s="101">
        <v>11</v>
      </c>
      <c r="K20" s="342" t="s">
        <v>38</v>
      </c>
      <c r="L20" s="71">
        <v>5460178000</v>
      </c>
      <c r="M20" s="71"/>
      <c r="N20" s="71">
        <v>5137377570</v>
      </c>
      <c r="O20" s="71">
        <f t="shared" si="3"/>
        <v>322800430</v>
      </c>
      <c r="P20" s="40">
        <f t="shared" si="1"/>
        <v>94.088096944824869</v>
      </c>
    </row>
    <row r="21" spans="1:16" s="160" customFormat="1" ht="20.100000000000001" customHeight="1">
      <c r="A21" s="114"/>
      <c r="B21" s="113">
        <v>12</v>
      </c>
      <c r="C21" s="342" t="s">
        <v>1</v>
      </c>
      <c r="D21" s="71">
        <v>18000000</v>
      </c>
      <c r="E21" s="71"/>
      <c r="F21" s="71">
        <v>20722000</v>
      </c>
      <c r="G21" s="161">
        <f t="shared" si="2"/>
        <v>2722000</v>
      </c>
      <c r="H21" s="150">
        <f t="shared" si="0"/>
        <v>115.12222222222222</v>
      </c>
      <c r="J21" s="101">
        <v>12</v>
      </c>
      <c r="K21" s="342" t="s">
        <v>76</v>
      </c>
      <c r="L21" s="71">
        <v>58242000</v>
      </c>
      <c r="M21" s="71"/>
      <c r="N21" s="71">
        <v>33678700</v>
      </c>
      <c r="O21" s="71">
        <f t="shared" si="3"/>
        <v>24563300</v>
      </c>
      <c r="P21" s="40">
        <f t="shared" si="1"/>
        <v>57.825452422650322</v>
      </c>
    </row>
    <row r="22" spans="1:16" s="160" customFormat="1" ht="20.100000000000001" customHeight="1">
      <c r="A22" s="114" t="s">
        <v>4</v>
      </c>
      <c r="B22" s="115">
        <v>13</v>
      </c>
      <c r="C22" s="342" t="s">
        <v>79</v>
      </c>
      <c r="D22" s="71">
        <v>667418000</v>
      </c>
      <c r="E22" s="71"/>
      <c r="F22" s="71">
        <v>672666687</v>
      </c>
      <c r="G22" s="161">
        <f t="shared" si="2"/>
        <v>5248687</v>
      </c>
      <c r="H22" s="150">
        <f t="shared" si="0"/>
        <v>100.78641675831339</v>
      </c>
      <c r="J22" s="101">
        <v>13</v>
      </c>
      <c r="K22" s="342" t="s">
        <v>39</v>
      </c>
      <c r="L22" s="71">
        <v>12945049000</v>
      </c>
      <c r="M22" s="71"/>
      <c r="N22" s="71">
        <v>12852256158</v>
      </c>
      <c r="O22" s="71">
        <f t="shared" si="3"/>
        <v>92792842</v>
      </c>
      <c r="P22" s="40">
        <f t="shared" si="1"/>
        <v>99.283178904923417</v>
      </c>
    </row>
    <row r="23" spans="1:16" s="160" customFormat="1" ht="20.100000000000001" customHeight="1">
      <c r="A23" s="114" t="s">
        <v>4</v>
      </c>
      <c r="B23" s="113">
        <v>14</v>
      </c>
      <c r="C23" s="342" t="s">
        <v>78</v>
      </c>
      <c r="D23" s="71">
        <v>2591104000</v>
      </c>
      <c r="E23" s="71"/>
      <c r="F23" s="71">
        <v>2507556343</v>
      </c>
      <c r="G23" s="161">
        <f>F23-D23</f>
        <v>-83547657</v>
      </c>
      <c r="H23" s="150">
        <f t="shared" si="0"/>
        <v>96.7755961551524</v>
      </c>
      <c r="J23" s="101">
        <v>14</v>
      </c>
      <c r="K23" s="342" t="s">
        <v>40</v>
      </c>
      <c r="L23" s="71">
        <v>10599353000</v>
      </c>
      <c r="M23" s="71"/>
      <c r="N23" s="71">
        <v>10094650890</v>
      </c>
      <c r="O23" s="71">
        <f t="shared" si="3"/>
        <v>504702110</v>
      </c>
      <c r="P23" s="40">
        <f t="shared" si="1"/>
        <v>95.238368700429163</v>
      </c>
    </row>
    <row r="24" spans="1:16" s="160" customFormat="1" ht="20.100000000000001" customHeight="1">
      <c r="A24" s="114"/>
      <c r="B24" s="115">
        <v>15</v>
      </c>
      <c r="C24" s="342" t="s">
        <v>13</v>
      </c>
      <c r="D24" s="71">
        <v>34022800000</v>
      </c>
      <c r="E24" s="71"/>
      <c r="F24" s="71">
        <v>29879440541</v>
      </c>
      <c r="G24" s="161">
        <f t="shared" si="2"/>
        <v>-4143359459</v>
      </c>
      <c r="H24" s="150">
        <f>F24/D24*100</f>
        <v>87.82181519745582</v>
      </c>
      <c r="J24" s="101">
        <v>15</v>
      </c>
      <c r="K24" s="342" t="s">
        <v>41</v>
      </c>
      <c r="L24" s="71">
        <v>11039603000</v>
      </c>
      <c r="M24" s="71"/>
      <c r="N24" s="71">
        <v>10684366669</v>
      </c>
      <c r="O24" s="71">
        <f t="shared" si="3"/>
        <v>355236331</v>
      </c>
      <c r="P24" s="40">
        <f t="shared" si="1"/>
        <v>96.782163896654623</v>
      </c>
    </row>
    <row r="25" spans="1:16" s="160" customFormat="1" ht="20.100000000000001" customHeight="1">
      <c r="A25" s="114"/>
      <c r="B25" s="113">
        <v>16</v>
      </c>
      <c r="C25" s="342" t="s">
        <v>2</v>
      </c>
      <c r="D25" s="71">
        <v>6494230000</v>
      </c>
      <c r="E25" s="71"/>
      <c r="F25" s="71">
        <v>6286418028</v>
      </c>
      <c r="G25" s="427">
        <f t="shared" si="2"/>
        <v>-207811972</v>
      </c>
      <c r="H25" s="150">
        <f t="shared" si="0"/>
        <v>96.800052169387286</v>
      </c>
      <c r="J25" s="101">
        <v>16</v>
      </c>
      <c r="K25" s="342" t="s">
        <v>42</v>
      </c>
      <c r="L25" s="71">
        <v>65153000</v>
      </c>
      <c r="M25" s="39"/>
      <c r="N25" s="39">
        <v>0</v>
      </c>
      <c r="O25" s="71">
        <f>L25-N25</f>
        <v>65153000</v>
      </c>
      <c r="P25" s="333">
        <f>N25/L25*100</f>
        <v>0</v>
      </c>
    </row>
    <row r="26" spans="1:16" s="160" customFormat="1" ht="20.100000000000001" customHeight="1" thickBot="1">
      <c r="A26" s="114" t="s">
        <v>4</v>
      </c>
      <c r="B26" s="115">
        <v>17</v>
      </c>
      <c r="C26" s="342" t="s">
        <v>22</v>
      </c>
      <c r="D26" s="71">
        <v>363579000</v>
      </c>
      <c r="E26" s="71"/>
      <c r="F26" s="71">
        <v>348529214</v>
      </c>
      <c r="G26" s="427">
        <f t="shared" si="2"/>
        <v>-15049786</v>
      </c>
      <c r="H26" s="150">
        <f t="shared" si="0"/>
        <v>95.860655868463255</v>
      </c>
      <c r="J26" s="102"/>
      <c r="K26" s="297" t="s">
        <v>17</v>
      </c>
      <c r="L26" s="103">
        <f>SUM(L10:L25)</f>
        <v>113946704000</v>
      </c>
      <c r="M26" s="346"/>
      <c r="N26" s="103">
        <f>SUM(N10:N25)</f>
        <v>102758315796</v>
      </c>
      <c r="O26" s="103">
        <f>L26-N26</f>
        <v>11188388204</v>
      </c>
      <c r="P26" s="57">
        <f>N26/L26*100</f>
        <v>90.181033929686976</v>
      </c>
    </row>
    <row r="27" spans="1:16" s="160" customFormat="1" ht="20.100000000000001" customHeight="1">
      <c r="A27" s="114" t="s">
        <v>4</v>
      </c>
      <c r="B27" s="113">
        <v>18</v>
      </c>
      <c r="C27" s="342" t="s">
        <v>26</v>
      </c>
      <c r="D27" s="71">
        <v>1727386000</v>
      </c>
      <c r="E27" s="71"/>
      <c r="F27" s="71">
        <v>1315989917</v>
      </c>
      <c r="G27" s="161">
        <f t="shared" si="2"/>
        <v>-411396083</v>
      </c>
      <c r="H27" s="150">
        <f t="shared" si="0"/>
        <v>76.183893872012405</v>
      </c>
      <c r="J27" s="87" t="s">
        <v>195</v>
      </c>
      <c r="K27" s="17"/>
      <c r="L27" s="86"/>
      <c r="M27" s="86"/>
      <c r="N27" s="86"/>
      <c r="O27" s="86"/>
      <c r="P27" s="86"/>
    </row>
    <row r="28" spans="1:16" s="160" customFormat="1" ht="20.100000000000001" customHeight="1">
      <c r="A28" s="114" t="s">
        <v>4</v>
      </c>
      <c r="B28" s="115">
        <v>19</v>
      </c>
      <c r="C28" s="342" t="s">
        <v>14</v>
      </c>
      <c r="D28" s="71">
        <v>3054789000</v>
      </c>
      <c r="E28" s="71"/>
      <c r="F28" s="71">
        <v>177487970</v>
      </c>
      <c r="G28" s="161">
        <f t="shared" si="2"/>
        <v>-2877301030</v>
      </c>
      <c r="H28" s="150">
        <f>F28/D28*100</f>
        <v>5.8101548093829063</v>
      </c>
      <c r="K28" s="17"/>
      <c r="L28" s="86"/>
      <c r="M28" s="86"/>
      <c r="N28" s="86"/>
      <c r="O28" s="68"/>
      <c r="P28" s="68"/>
    </row>
    <row r="29" spans="1:16" s="160" customFormat="1" ht="20.100000000000001" customHeight="1">
      <c r="A29" s="114" t="s">
        <v>4</v>
      </c>
      <c r="B29" s="113">
        <v>20</v>
      </c>
      <c r="C29" s="342" t="s">
        <v>15</v>
      </c>
      <c r="D29" s="71">
        <v>335722000</v>
      </c>
      <c r="E29" s="71"/>
      <c r="F29" s="71">
        <v>335722634</v>
      </c>
      <c r="G29" s="161">
        <f t="shared" si="2"/>
        <v>634</v>
      </c>
      <c r="H29" s="150">
        <f t="shared" si="0"/>
        <v>100.00018884672437</v>
      </c>
      <c r="K29" s="17"/>
      <c r="L29" s="86"/>
      <c r="M29" s="86"/>
      <c r="N29" s="86"/>
      <c r="O29" s="68"/>
      <c r="P29" s="68"/>
    </row>
    <row r="30" spans="1:16" s="160" customFormat="1" ht="20.100000000000001" customHeight="1">
      <c r="A30" s="114" t="s">
        <v>4</v>
      </c>
      <c r="B30" s="115">
        <v>21</v>
      </c>
      <c r="C30" s="342" t="s">
        <v>23</v>
      </c>
      <c r="D30" s="71">
        <v>3626527000</v>
      </c>
      <c r="E30" s="71"/>
      <c r="F30" s="71">
        <v>3151231058</v>
      </c>
      <c r="G30" s="161">
        <f t="shared" si="2"/>
        <v>-475295942</v>
      </c>
      <c r="H30" s="150">
        <f t="shared" si="0"/>
        <v>86.893908634900555</v>
      </c>
    </row>
    <row r="31" spans="1:16" s="160" customFormat="1" ht="20.100000000000001" customHeight="1">
      <c r="A31" s="116"/>
      <c r="B31" s="113">
        <v>22</v>
      </c>
      <c r="C31" s="342" t="s">
        <v>16</v>
      </c>
      <c r="D31" s="71">
        <v>11972539000</v>
      </c>
      <c r="E31" s="71"/>
      <c r="F31" s="71">
        <v>9433134000</v>
      </c>
      <c r="G31" s="161">
        <f t="shared" si="2"/>
        <v>-2539405000</v>
      </c>
      <c r="H31" s="150">
        <f t="shared" si="0"/>
        <v>78.789753785725807</v>
      </c>
    </row>
    <row r="32" spans="1:16" s="160" customFormat="1" ht="20.100000000000001" customHeight="1" thickBot="1">
      <c r="A32" s="117"/>
      <c r="B32" s="118"/>
      <c r="C32" s="75" t="s">
        <v>99</v>
      </c>
      <c r="D32" s="76">
        <f>SUM(D10:D31)</f>
        <v>113946704000</v>
      </c>
      <c r="E32" s="76"/>
      <c r="F32" s="76">
        <f>SUM(F10:F31)</f>
        <v>107500493898</v>
      </c>
      <c r="G32" s="129">
        <f>SUM(G10:G31)</f>
        <v>-6446210102</v>
      </c>
      <c r="H32" s="259">
        <f>F32/D32*100</f>
        <v>94.342784937421271</v>
      </c>
      <c r="I32" s="119"/>
    </row>
    <row r="33" spans="1:9" s="160" customFormat="1" ht="20.100000000000001" customHeight="1">
      <c r="A33" s="120" t="s">
        <v>4</v>
      </c>
      <c r="B33" s="121" t="s">
        <v>5</v>
      </c>
      <c r="C33" s="122" t="s">
        <v>6</v>
      </c>
      <c r="D33" s="45">
        <f>SUM(D10,D22,D23,D26:D30)</f>
        <v>32821874000</v>
      </c>
      <c r="E33" s="345">
        <f>SUM(E10,E22,E23,E26:E30)</f>
        <v>0</v>
      </c>
      <c r="F33" s="45">
        <f>SUM(F10,F22,F23,F26:F30)</f>
        <v>29537366768</v>
      </c>
      <c r="G33" s="428">
        <f>F33-D33</f>
        <v>-3284507232</v>
      </c>
      <c r="H33" s="260">
        <f>F33/D33*100</f>
        <v>89.992932055006975</v>
      </c>
      <c r="I33" s="119"/>
    </row>
    <row r="34" spans="1:9" s="160" customFormat="1" ht="20.100000000000001" customHeight="1" thickBot="1">
      <c r="A34" s="123"/>
      <c r="B34" s="124" t="s">
        <v>7</v>
      </c>
      <c r="C34" s="261" t="s">
        <v>8</v>
      </c>
      <c r="D34" s="103">
        <f>SUM(D11:D21,D24:D25,D31)</f>
        <v>81124830000</v>
      </c>
      <c r="E34" s="346">
        <f>SUM(E11:E21,E24:E25,E31)</f>
        <v>0</v>
      </c>
      <c r="F34" s="103">
        <f>SUM(F11:F21,F24:F25,F31)</f>
        <v>77963127130</v>
      </c>
      <c r="G34" s="429">
        <f>F34-D34</f>
        <v>-3161702870</v>
      </c>
      <c r="H34" s="57">
        <f>F34/D34*100</f>
        <v>96.102669343035913</v>
      </c>
      <c r="I34" s="119"/>
    </row>
    <row r="35" spans="1:9" ht="20.100000000000001" customHeight="1">
      <c r="A35" s="87" t="s">
        <v>102</v>
      </c>
      <c r="B35" s="17"/>
      <c r="C35" s="17"/>
      <c r="D35" s="86"/>
      <c r="E35" s="86"/>
      <c r="F35" s="86"/>
      <c r="G35" s="86"/>
      <c r="H35" s="86"/>
      <c r="I35" s="3"/>
    </row>
    <row r="36" spans="1:9" ht="20.100000000000001" customHeight="1">
      <c r="A36" s="17" t="s">
        <v>194</v>
      </c>
      <c r="B36" s="17"/>
      <c r="D36" s="86"/>
      <c r="E36" s="86"/>
      <c r="F36" s="86"/>
      <c r="G36" s="86"/>
      <c r="H36" s="86"/>
    </row>
    <row r="37" spans="1:9" ht="7.5" customHeight="1">
      <c r="A37" s="17"/>
      <c r="B37" s="17"/>
      <c r="C37" s="17"/>
      <c r="D37" s="86"/>
      <c r="E37" s="86"/>
      <c r="F37" s="86"/>
      <c r="G37" s="86"/>
      <c r="H37" s="86"/>
    </row>
    <row r="38" spans="1:9" ht="20.100000000000001" customHeight="1">
      <c r="B38" s="17"/>
      <c r="D38" s="86"/>
      <c r="E38" s="86"/>
      <c r="F38" s="86"/>
      <c r="G38" s="86"/>
      <c r="H38" s="86"/>
    </row>
  </sheetData>
  <mergeCells count="6">
    <mergeCell ref="B8:C8"/>
    <mergeCell ref="A2:D2"/>
    <mergeCell ref="G4:H4"/>
    <mergeCell ref="G5:H5"/>
    <mergeCell ref="M7:M9"/>
    <mergeCell ref="E7:E9"/>
  </mergeCells>
  <phoneticPr fontId="2"/>
  <pageMargins left="0.59055118110236227" right="0.55118110236220474" top="0.98425196850393704" bottom="0.62" header="0.51181102362204722" footer="0.51181102362204722"/>
  <pageSetup paperSize="9" scale="73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FE08-0D3F-40BB-8830-46F6DFEAA29A}">
  <sheetPr>
    <tabColor rgb="FFFFFF00"/>
  </sheetPr>
  <dimension ref="B1:N27"/>
  <sheetViews>
    <sheetView view="pageBreakPreview" zoomScale="130" zoomScaleNormal="100" zoomScaleSheetLayoutView="130" workbookViewId="0">
      <selection activeCell="J3" sqref="J3"/>
    </sheetView>
  </sheetViews>
  <sheetFormatPr defaultRowHeight="13.5"/>
  <cols>
    <col min="1" max="1" width="2.625" style="1" customWidth="1"/>
    <col min="2" max="3" width="5.625" style="1" customWidth="1"/>
    <col min="4" max="4" width="5.625" style="68" customWidth="1"/>
    <col min="5" max="5" width="10.625" style="68" customWidth="1"/>
    <col min="6" max="6" width="20.625" style="68" hidden="1" customWidth="1"/>
    <col min="7" max="7" width="20.625" style="68" customWidth="1"/>
    <col min="8" max="8" width="20.625" style="68" hidden="1" customWidth="1"/>
    <col min="9" max="9" width="15.625" style="68" customWidth="1"/>
    <col min="10" max="11" width="30.625" style="1" customWidth="1"/>
    <col min="12" max="12" width="9" style="1"/>
    <col min="13" max="13" width="18.25" style="1" customWidth="1"/>
    <col min="14" max="14" width="16.75" style="1" customWidth="1"/>
    <col min="15" max="16384" width="9" style="1"/>
  </cols>
  <sheetData>
    <row r="1" spans="2:14" s="8" customFormat="1" ht="13.5" customHeight="1">
      <c r="D1" s="7"/>
      <c r="E1" s="7"/>
      <c r="F1" s="7"/>
      <c r="G1" s="7"/>
      <c r="H1" s="7"/>
      <c r="I1" s="7"/>
    </row>
    <row r="2" spans="2:14" s="8" customFormat="1" ht="17.25">
      <c r="D2" s="7"/>
      <c r="E2" s="7"/>
      <c r="F2" s="7"/>
      <c r="G2" s="7"/>
      <c r="H2" s="7"/>
      <c r="I2" s="7"/>
    </row>
    <row r="3" spans="2:14" ht="14.25">
      <c r="B3" s="88" t="s">
        <v>219</v>
      </c>
    </row>
    <row r="4" spans="2:14" s="89" customFormat="1" ht="14.25">
      <c r="B4" s="104"/>
      <c r="C4" s="104"/>
      <c r="D4" s="69"/>
      <c r="E4" s="69"/>
      <c r="F4" s="69"/>
      <c r="G4" s="69"/>
      <c r="H4" s="69"/>
      <c r="I4" s="69"/>
      <c r="J4" s="69"/>
      <c r="K4" s="69"/>
    </row>
    <row r="5" spans="2:14">
      <c r="D5" s="1"/>
      <c r="E5" s="1"/>
      <c r="F5" s="1"/>
      <c r="G5" s="1"/>
      <c r="H5" s="1"/>
      <c r="I5" s="1"/>
      <c r="K5" s="268"/>
    </row>
    <row r="6" spans="2:14" ht="14.25" thickBot="1">
      <c r="D6" s="1"/>
      <c r="E6" s="1"/>
      <c r="F6" s="1"/>
      <c r="G6" s="1"/>
      <c r="H6" s="1"/>
      <c r="I6" s="1"/>
      <c r="K6" s="276" t="s">
        <v>236</v>
      </c>
    </row>
    <row r="7" spans="2:14" ht="15.95" customHeight="1">
      <c r="B7" s="510" t="s">
        <v>155</v>
      </c>
      <c r="C7" s="511"/>
      <c r="D7" s="511"/>
      <c r="E7" s="512"/>
      <c r="F7" s="499" t="s">
        <v>159</v>
      </c>
      <c r="G7" s="522" t="s">
        <v>239</v>
      </c>
      <c r="H7" s="525" t="s">
        <v>160</v>
      </c>
      <c r="I7" s="519" t="s">
        <v>160</v>
      </c>
      <c r="J7" s="504" t="s">
        <v>265</v>
      </c>
      <c r="K7" s="507" t="s">
        <v>266</v>
      </c>
    </row>
    <row r="8" spans="2:14">
      <c r="B8" s="513"/>
      <c r="C8" s="514"/>
      <c r="D8" s="514"/>
      <c r="E8" s="515"/>
      <c r="F8" s="500"/>
      <c r="G8" s="523"/>
      <c r="H8" s="526"/>
      <c r="I8" s="520"/>
      <c r="J8" s="505"/>
      <c r="K8" s="508"/>
    </row>
    <row r="9" spans="2:14" ht="11.25" customHeight="1" thickBot="1">
      <c r="B9" s="516"/>
      <c r="C9" s="517"/>
      <c r="D9" s="517"/>
      <c r="E9" s="518"/>
      <c r="F9" s="501"/>
      <c r="G9" s="524"/>
      <c r="H9" s="527"/>
      <c r="I9" s="521"/>
      <c r="J9" s="506"/>
      <c r="K9" s="509"/>
      <c r="L9" s="3"/>
      <c r="M9" s="1" t="s">
        <v>202</v>
      </c>
      <c r="N9" s="1" t="s">
        <v>203</v>
      </c>
    </row>
    <row r="10" spans="2:14" s="160" customFormat="1" ht="20.100000000000001" customHeight="1" thickTop="1">
      <c r="B10" s="528" t="s">
        <v>43</v>
      </c>
      <c r="C10" s="529"/>
      <c r="D10" s="529"/>
      <c r="E10" s="530"/>
      <c r="F10" s="431">
        <v>8997279045</v>
      </c>
      <c r="G10" s="230">
        <v>8997279045</v>
      </c>
      <c r="H10" s="435">
        <f>F10/$F$17*100</f>
        <v>42.786764165656734</v>
      </c>
      <c r="I10" s="231">
        <f>ROUND(G10/$G$17*100,1)</f>
        <v>42.8</v>
      </c>
      <c r="J10" s="322">
        <f>ROUND(M10,0)</f>
        <v>55635</v>
      </c>
      <c r="K10" s="264">
        <f>ROUND(N10,0)</f>
        <v>96754</v>
      </c>
      <c r="M10" s="321">
        <f t="shared" ref="M10:M16" si="0">G10/$E$26</f>
        <v>55635.2626778548</v>
      </c>
      <c r="N10" s="321">
        <f t="shared" ref="N10:N16" si="1">G10/$E$27</f>
        <v>96754.299287027781</v>
      </c>
    </row>
    <row r="11" spans="2:14" s="160" customFormat="1" ht="20.100000000000001" customHeight="1">
      <c r="B11" s="531" t="s">
        <v>44</v>
      </c>
      <c r="C11" s="532"/>
      <c r="D11" s="532"/>
      <c r="E11" s="533"/>
      <c r="F11" s="432">
        <v>8563518528</v>
      </c>
      <c r="G11" s="230">
        <v>8563518528</v>
      </c>
      <c r="H11" s="436">
        <f>F11/$F$17*100</f>
        <v>40.724006208231131</v>
      </c>
      <c r="I11" s="232">
        <f t="shared" ref="I11:I14" si="2">ROUND(G11/$G$17*100,1)</f>
        <v>40.700000000000003</v>
      </c>
      <c r="J11" s="161">
        <f t="shared" ref="J11:J15" si="3">ROUND(M11,0)</f>
        <v>52953</v>
      </c>
      <c r="K11" s="265">
        <f t="shared" ref="K11:K14" si="4">ROUND(N11,0)</f>
        <v>92090</v>
      </c>
      <c r="M11" s="321">
        <f t="shared" si="0"/>
        <v>52953.076187708306</v>
      </c>
      <c r="N11" s="321">
        <f t="shared" si="1"/>
        <v>92089.756298996683</v>
      </c>
    </row>
    <row r="12" spans="2:14" s="160" customFormat="1" ht="20.100000000000001" customHeight="1">
      <c r="B12" s="531" t="s">
        <v>45</v>
      </c>
      <c r="C12" s="532"/>
      <c r="D12" s="532"/>
      <c r="E12" s="533"/>
      <c r="F12" s="432">
        <v>422586211</v>
      </c>
      <c r="G12" s="230">
        <v>422586211</v>
      </c>
      <c r="H12" s="436">
        <f t="shared" ref="H12:H16" si="5">F12/$F$17*100</f>
        <v>2.0096182922951074</v>
      </c>
      <c r="I12" s="232">
        <f t="shared" si="2"/>
        <v>2</v>
      </c>
      <c r="J12" s="161">
        <f t="shared" si="3"/>
        <v>2613</v>
      </c>
      <c r="K12" s="265">
        <f t="shared" si="4"/>
        <v>4544</v>
      </c>
      <c r="M12" s="321">
        <f t="shared" si="0"/>
        <v>2613.0894390887897</v>
      </c>
      <c r="N12" s="321">
        <f t="shared" si="1"/>
        <v>4544.3775311589297</v>
      </c>
    </row>
    <row r="13" spans="2:14" s="160" customFormat="1" ht="20.100000000000001" customHeight="1">
      <c r="B13" s="531" t="s">
        <v>46</v>
      </c>
      <c r="C13" s="532"/>
      <c r="D13" s="532"/>
      <c r="E13" s="533"/>
      <c r="F13" s="432">
        <v>1606586162</v>
      </c>
      <c r="G13" s="230">
        <v>1606586162</v>
      </c>
      <c r="H13" s="436">
        <f t="shared" si="5"/>
        <v>7.6401568609236774</v>
      </c>
      <c r="I13" s="232">
        <f t="shared" si="2"/>
        <v>7.6</v>
      </c>
      <c r="J13" s="161">
        <f>ROUND(M13,0)+1</f>
        <v>9935</v>
      </c>
      <c r="K13" s="265">
        <f t="shared" si="4"/>
        <v>17277</v>
      </c>
      <c r="M13" s="321">
        <f t="shared" si="0"/>
        <v>9934.4304750833235</v>
      </c>
      <c r="N13" s="321">
        <f t="shared" si="1"/>
        <v>17276.791969115289</v>
      </c>
    </row>
    <row r="14" spans="2:14" s="160" customFormat="1" ht="20.100000000000001" customHeight="1">
      <c r="B14" s="531" t="s">
        <v>47</v>
      </c>
      <c r="C14" s="532"/>
      <c r="D14" s="532"/>
      <c r="E14" s="533"/>
      <c r="F14" s="432">
        <v>18954100</v>
      </c>
      <c r="G14" s="230">
        <v>18954100</v>
      </c>
      <c r="H14" s="436">
        <f t="shared" si="5"/>
        <v>9.0136651605015786E-2</v>
      </c>
      <c r="I14" s="232">
        <f t="shared" si="2"/>
        <v>0.1</v>
      </c>
      <c r="J14" s="161">
        <f t="shared" si="3"/>
        <v>117</v>
      </c>
      <c r="K14" s="265">
        <f t="shared" si="4"/>
        <v>204</v>
      </c>
      <c r="M14" s="321">
        <f t="shared" si="0"/>
        <v>117.20391543356068</v>
      </c>
      <c r="N14" s="321">
        <f t="shared" si="1"/>
        <v>203.82725209966557</v>
      </c>
    </row>
    <row r="15" spans="2:14" s="160" customFormat="1" ht="20.100000000000001" customHeight="1">
      <c r="B15" s="531" t="s">
        <v>48</v>
      </c>
      <c r="C15" s="532"/>
      <c r="D15" s="532"/>
      <c r="E15" s="533"/>
      <c r="F15" s="432">
        <v>84384960</v>
      </c>
      <c r="G15" s="230">
        <v>84384960</v>
      </c>
      <c r="H15" s="436">
        <f t="shared" si="5"/>
        <v>0.40129458746251173</v>
      </c>
      <c r="I15" s="232">
        <f>ROUND(G15/$G$17*100,1)</f>
        <v>0.4</v>
      </c>
      <c r="J15" s="161">
        <f t="shared" si="3"/>
        <v>522</v>
      </c>
      <c r="K15" s="265">
        <f>ROUND(N15,0)</f>
        <v>907</v>
      </c>
      <c r="M15" s="321">
        <f t="shared" si="0"/>
        <v>521.79991219337251</v>
      </c>
      <c r="N15" s="321">
        <f t="shared" si="1"/>
        <v>907.4529793205794</v>
      </c>
    </row>
    <row r="16" spans="2:14" s="160" customFormat="1" ht="20.100000000000001" customHeight="1" thickBot="1">
      <c r="B16" s="536" t="s">
        <v>49</v>
      </c>
      <c r="C16" s="537"/>
      <c r="D16" s="537"/>
      <c r="E16" s="538"/>
      <c r="F16" s="433">
        <v>1334873939</v>
      </c>
      <c r="G16" s="230">
        <v>1334873939</v>
      </c>
      <c r="H16" s="437">
        <f t="shared" si="5"/>
        <v>6.3480232338258267</v>
      </c>
      <c r="I16" s="233">
        <f>ROUND(G16/$G$17*100,1)+0.1</f>
        <v>6.3999999999999995</v>
      </c>
      <c r="J16" s="129">
        <f>ROUND(M16,0)</f>
        <v>8254</v>
      </c>
      <c r="K16" s="266">
        <f>ROUND(N16,0)</f>
        <v>14355</v>
      </c>
      <c r="M16" s="321">
        <f t="shared" si="0"/>
        <v>8254.2801958953496</v>
      </c>
      <c r="N16" s="321">
        <f t="shared" si="1"/>
        <v>14354.8723962534</v>
      </c>
    </row>
    <row r="17" spans="2:14" s="160" customFormat="1" ht="20.100000000000001" customHeight="1" thickBot="1">
      <c r="B17" s="539" t="s">
        <v>99</v>
      </c>
      <c r="C17" s="540"/>
      <c r="D17" s="540"/>
      <c r="E17" s="541"/>
      <c r="F17" s="434">
        <f>SUM(F10:F16)</f>
        <v>21028182945</v>
      </c>
      <c r="G17" s="234">
        <f>SUM(G10:G16)</f>
        <v>21028182945</v>
      </c>
      <c r="H17" s="438">
        <f>SUM(H10:H16)</f>
        <v>100.00000000000001</v>
      </c>
      <c r="I17" s="235">
        <f>SUM(I10:I16)</f>
        <v>100</v>
      </c>
      <c r="J17" s="127">
        <f>ROUND(M17,0)</f>
        <v>130029</v>
      </c>
      <c r="K17" s="267">
        <f>ROUND(N17,0)</f>
        <v>226131</v>
      </c>
      <c r="M17" s="323">
        <f>SUM(M10:M16)</f>
        <v>130029.14280325749</v>
      </c>
      <c r="N17" s="323">
        <f>SUM(N10:N16)</f>
        <v>226131.37771397235</v>
      </c>
    </row>
    <row r="18" spans="2:14" s="160" customFormat="1" ht="15.95" customHeight="1">
      <c r="F18" s="62"/>
      <c r="G18" s="62"/>
      <c r="H18" s="62"/>
      <c r="I18" s="128"/>
      <c r="J18" s="65"/>
      <c r="K18" s="65"/>
    </row>
    <row r="19" spans="2:14" s="160" customFormat="1" ht="15.95" customHeight="1">
      <c r="B19" s="125"/>
      <c r="C19" s="125"/>
      <c r="D19" s="125"/>
      <c r="E19" s="125"/>
      <c r="F19" s="20"/>
      <c r="G19" s="20"/>
      <c r="H19" s="20"/>
      <c r="I19" s="128"/>
      <c r="J19" s="65"/>
      <c r="K19" s="62"/>
    </row>
    <row r="20" spans="2:14" s="160" customFormat="1" ht="15.95" customHeight="1">
      <c r="B20" s="534" t="s">
        <v>154</v>
      </c>
      <c r="C20" s="534"/>
      <c r="D20" s="535" t="s">
        <v>198</v>
      </c>
      <c r="E20" s="535"/>
      <c r="F20" s="74" t="s">
        <v>157</v>
      </c>
      <c r="G20" s="74" t="s">
        <v>220</v>
      </c>
      <c r="H20" s="74"/>
      <c r="I20" s="270"/>
      <c r="J20" s="65"/>
      <c r="K20" s="65"/>
    </row>
    <row r="21" spans="2:14" s="160" customFormat="1" ht="15.95" customHeight="1">
      <c r="B21" s="269"/>
      <c r="C21" s="269"/>
      <c r="D21" s="271"/>
      <c r="E21" s="271"/>
      <c r="F21" s="20"/>
      <c r="G21" s="20"/>
      <c r="H21" s="20"/>
      <c r="I21" s="126"/>
      <c r="J21" s="65"/>
      <c r="K21" s="65"/>
    </row>
    <row r="22" spans="2:14" s="160" customFormat="1" ht="15.95" customHeight="1">
      <c r="B22" s="534" t="s">
        <v>152</v>
      </c>
      <c r="C22" s="534"/>
      <c r="D22" s="535" t="s">
        <v>199</v>
      </c>
      <c r="E22" s="535"/>
      <c r="F22" s="20" t="s">
        <v>157</v>
      </c>
      <c r="G22" s="74" t="s">
        <v>220</v>
      </c>
      <c r="H22" s="20"/>
      <c r="I22" s="126"/>
      <c r="J22" s="65"/>
      <c r="K22" s="65"/>
    </row>
    <row r="23" spans="2:14" s="160" customFormat="1" ht="15.95" customHeight="1">
      <c r="F23" s="20"/>
      <c r="G23" s="20"/>
      <c r="H23" s="20"/>
      <c r="I23" s="126"/>
    </row>
    <row r="24" spans="2:14" ht="4.9000000000000004" customHeight="1">
      <c r="B24" s="17"/>
      <c r="C24" s="17"/>
      <c r="D24" s="86"/>
      <c r="E24" s="86"/>
      <c r="J24" s="3"/>
    </row>
    <row r="25" spans="2:14">
      <c r="J25" s="3"/>
    </row>
    <row r="26" spans="2:14">
      <c r="B26" s="1" t="s">
        <v>200</v>
      </c>
      <c r="E26" s="68">
        <v>161719</v>
      </c>
    </row>
    <row r="27" spans="2:14">
      <c r="B27" s="1" t="s">
        <v>201</v>
      </c>
      <c r="E27" s="68">
        <v>92991</v>
      </c>
    </row>
  </sheetData>
  <mergeCells count="19">
    <mergeCell ref="B22:C22"/>
    <mergeCell ref="D22:E22"/>
    <mergeCell ref="B15:E15"/>
    <mergeCell ref="B16:E16"/>
    <mergeCell ref="B17:E17"/>
    <mergeCell ref="B20:C20"/>
    <mergeCell ref="D20:E20"/>
    <mergeCell ref="B10:E10"/>
    <mergeCell ref="B11:E11"/>
    <mergeCell ref="B12:E12"/>
    <mergeCell ref="B13:E13"/>
    <mergeCell ref="B14:E14"/>
    <mergeCell ref="J7:J9"/>
    <mergeCell ref="K7:K9"/>
    <mergeCell ref="F7:F9"/>
    <mergeCell ref="B7:E9"/>
    <mergeCell ref="I7:I9"/>
    <mergeCell ref="G7:G9"/>
    <mergeCell ref="H7:H9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DDC3-6C74-4ACA-ADEE-4C1C9E497267}">
  <sheetPr>
    <tabColor rgb="FFFFFF00"/>
  </sheetPr>
  <dimension ref="A1:AA43"/>
  <sheetViews>
    <sheetView view="pageBreakPreview" zoomScale="130" zoomScaleNormal="100" zoomScaleSheetLayoutView="130" workbookViewId="0">
      <selection activeCell="G15" sqref="G15"/>
    </sheetView>
  </sheetViews>
  <sheetFormatPr defaultRowHeight="13.5"/>
  <cols>
    <col min="1" max="1" width="2.625" style="1" customWidth="1"/>
    <col min="2" max="2" width="10" style="1" customWidth="1"/>
    <col min="3" max="3" width="25.625" style="68" customWidth="1"/>
    <col min="4" max="4" width="17.375" style="68" customWidth="1"/>
    <col min="5" max="5" width="15.125" style="68" hidden="1" customWidth="1"/>
    <col min="6" max="7" width="14.75" style="68" customWidth="1"/>
    <col min="8" max="8" width="7.75" style="68" customWidth="1"/>
    <col min="9" max="9" width="15.125" style="68" hidden="1" customWidth="1"/>
    <col min="10" max="11" width="14.75" style="68" customWidth="1"/>
    <col min="12" max="12" width="7.75" style="1" customWidth="1"/>
    <col min="13" max="13" width="2.75" style="1" customWidth="1"/>
    <col min="14" max="15" width="9" style="1"/>
    <col min="16" max="16" width="11.625" style="1" customWidth="1"/>
    <col min="17" max="18" width="15.125" style="1" bestFit="1" customWidth="1"/>
    <col min="19" max="19" width="15.625" style="1" bestFit="1" customWidth="1"/>
    <col min="20" max="20" width="9" style="1"/>
    <col min="21" max="21" width="15.125" style="1" bestFit="1" customWidth="1"/>
    <col min="22" max="22" width="16.25" style="1" customWidth="1"/>
    <col min="23" max="23" width="9" style="1"/>
    <col min="24" max="24" width="12.875" style="1" bestFit="1" customWidth="1"/>
    <col min="25" max="25" width="15.5" style="1" customWidth="1"/>
    <col min="26" max="26" width="17.5" style="1" customWidth="1"/>
    <col min="27" max="16384" width="9" style="1"/>
  </cols>
  <sheetData>
    <row r="1" spans="1:27" ht="13.5" customHeight="1" thickBot="1">
      <c r="C1" s="1"/>
      <c r="L1" s="68"/>
      <c r="N1" s="173"/>
      <c r="O1" s="173"/>
      <c r="P1" s="174"/>
      <c r="Q1" s="173"/>
      <c r="R1" s="173"/>
      <c r="S1" s="173"/>
      <c r="T1" s="173"/>
      <c r="U1" s="173"/>
      <c r="V1" s="173"/>
      <c r="W1" s="173"/>
      <c r="X1" s="173"/>
      <c r="Y1" s="239">
        <v>44739</v>
      </c>
      <c r="Z1" s="175"/>
      <c r="AA1" s="173"/>
    </row>
    <row r="2" spans="1:27" s="23" customFormat="1" ht="17.25">
      <c r="B2" s="542" t="s">
        <v>245</v>
      </c>
      <c r="C2" s="542"/>
      <c r="D2" s="543"/>
      <c r="E2" s="543"/>
      <c r="F2" s="543"/>
      <c r="G2" s="543"/>
      <c r="H2" s="26"/>
      <c r="I2" s="26"/>
      <c r="J2" s="26"/>
      <c r="K2" s="26"/>
      <c r="L2" s="26"/>
      <c r="N2" s="173"/>
      <c r="O2" s="173"/>
      <c r="P2" s="174"/>
      <c r="Q2" s="173"/>
      <c r="R2" s="173"/>
      <c r="S2" s="173"/>
      <c r="T2" s="173"/>
      <c r="U2" s="173"/>
      <c r="V2" s="173"/>
      <c r="W2" s="173"/>
      <c r="X2" s="173"/>
      <c r="Y2" s="176"/>
      <c r="Z2" s="175"/>
      <c r="AA2" s="173"/>
    </row>
    <row r="3" spans="1:27">
      <c r="C3" s="1"/>
      <c r="L3" s="68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544"/>
      <c r="AA3" s="544"/>
    </row>
    <row r="4" spans="1:27" s="69" customFormat="1" ht="14.25" customHeight="1">
      <c r="H4" s="498" t="s">
        <v>237</v>
      </c>
      <c r="I4" s="498"/>
      <c r="J4" s="498"/>
      <c r="K4" s="545"/>
      <c r="L4" s="545"/>
      <c r="N4" s="546" t="s">
        <v>108</v>
      </c>
      <c r="O4" s="547"/>
      <c r="P4" s="548"/>
      <c r="Q4" s="548" t="s">
        <v>109</v>
      </c>
      <c r="R4" s="552" t="s">
        <v>110</v>
      </c>
      <c r="S4" s="553"/>
      <c r="T4" s="554"/>
      <c r="U4" s="552" t="s">
        <v>111</v>
      </c>
      <c r="V4" s="553"/>
      <c r="W4" s="554"/>
      <c r="X4" s="318" t="s">
        <v>112</v>
      </c>
      <c r="Y4" s="555" t="s">
        <v>113</v>
      </c>
      <c r="Z4" s="556"/>
      <c r="AA4" s="557"/>
    </row>
    <row r="5" spans="1:27" ht="9.75" customHeight="1" thickBot="1">
      <c r="C5" s="1"/>
      <c r="L5" s="68"/>
      <c r="N5" s="549"/>
      <c r="O5" s="550"/>
      <c r="P5" s="551"/>
      <c r="Q5" s="551"/>
      <c r="R5" s="177" t="s">
        <v>114</v>
      </c>
      <c r="S5" s="178" t="s">
        <v>115</v>
      </c>
      <c r="T5" s="179" t="s">
        <v>116</v>
      </c>
      <c r="U5" s="320" t="s">
        <v>114</v>
      </c>
      <c r="V5" s="180" t="s">
        <v>117</v>
      </c>
      <c r="W5" s="181" t="s">
        <v>58</v>
      </c>
      <c r="X5" s="182" t="s">
        <v>118</v>
      </c>
      <c r="Y5" s="558"/>
      <c r="Z5" s="559"/>
      <c r="AA5" s="560"/>
    </row>
    <row r="6" spans="1:27" s="30" customFormat="1" ht="23.25" customHeight="1">
      <c r="B6" s="561" t="s">
        <v>27</v>
      </c>
      <c r="C6" s="562"/>
      <c r="D6" s="565" t="s">
        <v>158</v>
      </c>
      <c r="E6" s="570" t="s">
        <v>88</v>
      </c>
      <c r="F6" s="571"/>
      <c r="G6" s="571"/>
      <c r="H6" s="572"/>
      <c r="I6" s="570" t="s">
        <v>89</v>
      </c>
      <c r="J6" s="571"/>
      <c r="K6" s="571"/>
      <c r="L6" s="573"/>
      <c r="N6" s="183"/>
      <c r="O6" s="184"/>
      <c r="P6" s="185"/>
      <c r="Q6" s="186"/>
      <c r="R6" s="187"/>
      <c r="S6" s="188"/>
      <c r="T6" s="189"/>
      <c r="U6" s="190"/>
      <c r="V6" s="191"/>
      <c r="W6" s="192"/>
      <c r="X6" s="193"/>
      <c r="Y6" s="183" t="s">
        <v>204</v>
      </c>
      <c r="Z6" s="194">
        <v>477891000</v>
      </c>
      <c r="AA6" s="195"/>
    </row>
    <row r="7" spans="1:27" s="30" customFormat="1" ht="28.5" customHeight="1" thickBot="1">
      <c r="B7" s="563"/>
      <c r="C7" s="564"/>
      <c r="D7" s="566"/>
      <c r="E7" s="296" t="s">
        <v>197</v>
      </c>
      <c r="F7" s="350" t="s">
        <v>242</v>
      </c>
      <c r="G7" s="351" t="s">
        <v>243</v>
      </c>
      <c r="H7" s="273" t="s">
        <v>9</v>
      </c>
      <c r="I7" s="296" t="s">
        <v>196</v>
      </c>
      <c r="J7" s="350" t="s">
        <v>242</v>
      </c>
      <c r="K7" s="351" t="s">
        <v>244</v>
      </c>
      <c r="L7" s="277" t="s">
        <v>9</v>
      </c>
      <c r="N7" s="567" t="s">
        <v>119</v>
      </c>
      <c r="O7" s="568"/>
      <c r="P7" s="569"/>
      <c r="Q7" s="190">
        <v>113946704000</v>
      </c>
      <c r="R7" s="187">
        <v>107500493898</v>
      </c>
      <c r="S7" s="188">
        <f>R7-Q7</f>
        <v>-6446210102</v>
      </c>
      <c r="T7" s="196">
        <f>R7/Q7*100</f>
        <v>94.342784937421271</v>
      </c>
      <c r="U7" s="187">
        <v>102758315796</v>
      </c>
      <c r="V7" s="191">
        <f>Q7-U7</f>
        <v>11188388204</v>
      </c>
      <c r="W7" s="196">
        <f>U7/Q7*100</f>
        <v>90.181033929686976</v>
      </c>
      <c r="X7" s="191">
        <f>R7-U7</f>
        <v>4742178102</v>
      </c>
      <c r="Y7" s="198" t="s">
        <v>205</v>
      </c>
      <c r="Z7" s="199">
        <v>2140000000</v>
      </c>
      <c r="AA7" s="195"/>
    </row>
    <row r="8" spans="1:27" s="70" customFormat="1" ht="18" customHeight="1" thickTop="1">
      <c r="B8" s="528" t="s">
        <v>50</v>
      </c>
      <c r="C8" s="530"/>
      <c r="D8" s="71">
        <f>Q13</f>
        <v>17524454000</v>
      </c>
      <c r="E8" s="71"/>
      <c r="F8" s="39">
        <f>R13</f>
        <v>16820653521</v>
      </c>
      <c r="G8" s="161">
        <f>F8-D8</f>
        <v>-703800479</v>
      </c>
      <c r="H8" s="72">
        <f>F8/D8*100</f>
        <v>95.983894967569313</v>
      </c>
      <c r="I8" s="39">
        <v>6587530</v>
      </c>
      <c r="J8" s="39">
        <f>U13</f>
        <v>16771795575</v>
      </c>
      <c r="K8" s="71">
        <f>D8-J8</f>
        <v>752658425</v>
      </c>
      <c r="L8" s="73">
        <f>J8/D8*100</f>
        <v>95.705096290018503</v>
      </c>
      <c r="M8" s="74"/>
      <c r="N8" s="198"/>
      <c r="O8" s="325"/>
      <c r="P8" s="324"/>
      <c r="Q8" s="187"/>
      <c r="R8" s="187"/>
      <c r="S8" s="188"/>
      <c r="T8" s="189"/>
      <c r="U8" s="190"/>
      <c r="V8" s="191"/>
      <c r="W8" s="192"/>
      <c r="X8" s="327"/>
      <c r="Y8" s="192" t="s">
        <v>206</v>
      </c>
      <c r="Z8" s="326">
        <v>500000000</v>
      </c>
      <c r="AA8" s="211"/>
    </row>
    <row r="9" spans="1:27" s="70" customFormat="1" ht="18" customHeight="1">
      <c r="B9" s="531" t="s">
        <v>105</v>
      </c>
      <c r="C9" s="533"/>
      <c r="D9" s="71">
        <f>Q16</f>
        <v>459744000</v>
      </c>
      <c r="E9" s="71"/>
      <c r="F9" s="71">
        <f>R16</f>
        <v>441994580</v>
      </c>
      <c r="G9" s="161">
        <f t="shared" ref="G9:G16" si="0">F9-D9</f>
        <v>-17749420</v>
      </c>
      <c r="H9" s="72">
        <f>F9/D9*100</f>
        <v>96.13928186120971</v>
      </c>
      <c r="I9" s="39">
        <v>206832</v>
      </c>
      <c r="J9" s="39">
        <f>U16</f>
        <v>441994580</v>
      </c>
      <c r="K9" s="71">
        <f>D9-J9</f>
        <v>17749420</v>
      </c>
      <c r="L9" s="73">
        <f>J9/D9*100</f>
        <v>96.13928186120971</v>
      </c>
      <c r="M9" s="74"/>
      <c r="N9" s="200"/>
      <c r="O9" s="201"/>
      <c r="P9" s="328"/>
      <c r="Q9" s="206"/>
      <c r="R9" s="213"/>
      <c r="S9" s="203"/>
      <c r="T9" s="204"/>
      <c r="U9" s="210"/>
      <c r="V9" s="206"/>
      <c r="W9" s="207"/>
      <c r="X9" s="206"/>
      <c r="Y9" s="200" t="s">
        <v>15</v>
      </c>
      <c r="Z9" s="214">
        <v>1624287102</v>
      </c>
      <c r="AA9" s="215"/>
    </row>
    <row r="10" spans="1:27" s="70" customFormat="1" ht="18" customHeight="1">
      <c r="B10" s="531" t="s">
        <v>80</v>
      </c>
      <c r="C10" s="533"/>
      <c r="D10" s="71">
        <f>Q19</f>
        <v>351924000</v>
      </c>
      <c r="E10" s="71"/>
      <c r="F10" s="71">
        <f>R19</f>
        <v>315960905</v>
      </c>
      <c r="G10" s="161">
        <f t="shared" si="0"/>
        <v>-35963095</v>
      </c>
      <c r="H10" s="72">
        <f>F10/D10*100</f>
        <v>89.781005273865944</v>
      </c>
      <c r="I10" s="39">
        <v>149541</v>
      </c>
      <c r="J10" s="39">
        <f>U19</f>
        <v>315960905</v>
      </c>
      <c r="K10" s="71">
        <f t="shared" ref="K10:K16" si="1">D10-J10</f>
        <v>35963095</v>
      </c>
      <c r="L10" s="73">
        <f>J10/D10*100</f>
        <v>89.781005273865944</v>
      </c>
      <c r="M10" s="74"/>
      <c r="N10" s="567" t="s">
        <v>120</v>
      </c>
      <c r="O10" s="568"/>
      <c r="P10" s="569"/>
      <c r="Q10" s="191">
        <f>SUM(Q12:Q38)</f>
        <v>38965885000</v>
      </c>
      <c r="R10" s="212">
        <f>SUM(R12:R38)</f>
        <v>37953471359</v>
      </c>
      <c r="S10" s="188">
        <f>SUM(S12:S38)</f>
        <v>-1012413641</v>
      </c>
      <c r="T10" s="196">
        <f>R10/Q10*100</f>
        <v>97.401794823856818</v>
      </c>
      <c r="U10" s="212">
        <f>SUM(U12:U38)</f>
        <v>37339860781</v>
      </c>
      <c r="V10" s="212">
        <f>SUM(V12:V38)</f>
        <v>1626024219</v>
      </c>
      <c r="W10" s="197">
        <f>U10/Q10*100</f>
        <v>95.827056875520739</v>
      </c>
      <c r="X10" s="212">
        <f>SUM(X12:X38)</f>
        <v>613610578</v>
      </c>
      <c r="Y10" s="173"/>
      <c r="Z10" s="199"/>
      <c r="AA10" s="195"/>
    </row>
    <row r="11" spans="1:27" s="70" customFormat="1" ht="18" customHeight="1">
      <c r="B11" s="531" t="s">
        <v>87</v>
      </c>
      <c r="C11" s="533"/>
      <c r="D11" s="71">
        <f>Q22</f>
        <v>2607935000</v>
      </c>
      <c r="E11" s="71"/>
      <c r="F11" s="71">
        <f>R22</f>
        <v>2614797126</v>
      </c>
      <c r="G11" s="161">
        <f t="shared" si="0"/>
        <v>6862126</v>
      </c>
      <c r="H11" s="72">
        <f>F11/D11*100</f>
        <v>100.26312488616473</v>
      </c>
      <c r="I11" s="39">
        <v>889189</v>
      </c>
      <c r="J11" s="39">
        <f>U22</f>
        <v>2568934576</v>
      </c>
      <c r="K11" s="71">
        <f t="shared" si="1"/>
        <v>39000424</v>
      </c>
      <c r="L11" s="73">
        <f>J11/D11*100</f>
        <v>98.504547697699522</v>
      </c>
      <c r="M11" s="74"/>
      <c r="N11" s="200"/>
      <c r="O11" s="201"/>
      <c r="P11" s="324"/>
      <c r="Q11" s="206"/>
      <c r="R11" s="213"/>
      <c r="S11" s="203"/>
      <c r="T11" s="189"/>
      <c r="U11" s="210"/>
      <c r="V11" s="206"/>
      <c r="W11" s="207"/>
      <c r="X11" s="208"/>
      <c r="Y11" s="201"/>
      <c r="Z11" s="214"/>
      <c r="AA11" s="215"/>
    </row>
    <row r="12" spans="1:27" s="70" customFormat="1" ht="18" customHeight="1">
      <c r="B12" s="574" t="s">
        <v>25</v>
      </c>
      <c r="C12" s="272" t="s">
        <v>81</v>
      </c>
      <c r="D12" s="71">
        <f>Q25</f>
        <v>17147558000</v>
      </c>
      <c r="E12" s="71"/>
      <c r="F12" s="71">
        <f>R25</f>
        <v>16908877823</v>
      </c>
      <c r="G12" s="161">
        <f t="shared" si="0"/>
        <v>-238680177</v>
      </c>
      <c r="H12" s="72">
        <f t="shared" ref="H12:H16" si="2">F12/D12*100</f>
        <v>98.608080654983056</v>
      </c>
      <c r="I12" s="39">
        <v>6892289</v>
      </c>
      <c r="J12" s="39">
        <f>U25</f>
        <v>16444622238</v>
      </c>
      <c r="K12" s="71">
        <f t="shared" si="1"/>
        <v>702935762</v>
      </c>
      <c r="L12" s="73">
        <f t="shared" ref="L12:L17" si="3">J12/D12*100</f>
        <v>95.900665494177076</v>
      </c>
      <c r="M12" s="74"/>
      <c r="N12" s="198"/>
      <c r="O12" s="198"/>
      <c r="P12" s="237"/>
      <c r="Q12" s="218"/>
      <c r="R12" s="186"/>
      <c r="S12" s="216"/>
      <c r="T12" s="217"/>
      <c r="U12" s="218"/>
      <c r="V12" s="219"/>
      <c r="W12" s="217"/>
      <c r="X12" s="219"/>
      <c r="Y12" s="183"/>
      <c r="Z12" s="194"/>
      <c r="AA12" s="220"/>
    </row>
    <row r="13" spans="1:27" s="70" customFormat="1" ht="18" customHeight="1">
      <c r="B13" s="575"/>
      <c r="C13" s="75" t="s">
        <v>82</v>
      </c>
      <c r="D13" s="76">
        <f>Q28</f>
        <v>127746000</v>
      </c>
      <c r="E13" s="76"/>
      <c r="F13" s="76">
        <f>R28</f>
        <v>88981537</v>
      </c>
      <c r="G13" s="129">
        <f t="shared" si="0"/>
        <v>-38764463</v>
      </c>
      <c r="H13" s="77">
        <f t="shared" si="2"/>
        <v>69.655047516164899</v>
      </c>
      <c r="I13" s="35">
        <v>55377</v>
      </c>
      <c r="J13" s="35">
        <f>U28</f>
        <v>88981537</v>
      </c>
      <c r="K13" s="76">
        <f t="shared" si="1"/>
        <v>38764463</v>
      </c>
      <c r="L13" s="78">
        <f t="shared" si="3"/>
        <v>69.655047516164899</v>
      </c>
      <c r="M13" s="74"/>
      <c r="N13" s="198"/>
      <c r="O13" s="567" t="s">
        <v>50</v>
      </c>
      <c r="P13" s="569"/>
      <c r="Q13" s="190">
        <v>17524454000</v>
      </c>
      <c r="R13" s="187">
        <v>16820653521</v>
      </c>
      <c r="S13" s="188">
        <f>R13-Q13</f>
        <v>-703800479</v>
      </c>
      <c r="T13" s="196">
        <f>R13/Q13*100</f>
        <v>95.983894967569313</v>
      </c>
      <c r="U13" s="187">
        <v>16771795575</v>
      </c>
      <c r="V13" s="191">
        <f>Q13-U13</f>
        <v>752658425</v>
      </c>
      <c r="W13" s="196">
        <f>U13/Q13*100</f>
        <v>95.705096290018503</v>
      </c>
      <c r="X13" s="191">
        <f>R13-U13</f>
        <v>48857946</v>
      </c>
      <c r="Y13" s="192" t="s">
        <v>15</v>
      </c>
      <c r="Z13" s="221">
        <v>0</v>
      </c>
      <c r="AA13" s="211"/>
    </row>
    <row r="14" spans="1:27" s="160" customFormat="1" ht="18" customHeight="1">
      <c r="A14" s="70"/>
      <c r="B14" s="531" t="s">
        <v>147</v>
      </c>
      <c r="C14" s="533"/>
      <c r="D14" s="71">
        <f>Q31</f>
        <v>154037000</v>
      </c>
      <c r="E14" s="71"/>
      <c r="F14" s="71">
        <f>R31</f>
        <v>146589116</v>
      </c>
      <c r="G14" s="161">
        <f t="shared" si="0"/>
        <v>-7447884</v>
      </c>
      <c r="H14" s="79">
        <f t="shared" si="2"/>
        <v>95.164873374578846</v>
      </c>
      <c r="I14" s="71">
        <v>70790</v>
      </c>
      <c r="J14" s="71">
        <f>U31</f>
        <v>146589116</v>
      </c>
      <c r="K14" s="71">
        <f t="shared" si="1"/>
        <v>7447884</v>
      </c>
      <c r="L14" s="80">
        <f t="shared" si="3"/>
        <v>95.164873374578846</v>
      </c>
      <c r="N14" s="198"/>
      <c r="O14" s="200"/>
      <c r="P14" s="238"/>
      <c r="Q14" s="202"/>
      <c r="R14" s="202"/>
      <c r="S14" s="203"/>
      <c r="T14" s="204"/>
      <c r="U14" s="202"/>
      <c r="V14" s="222"/>
      <c r="W14" s="204"/>
      <c r="X14" s="222"/>
      <c r="Y14" s="207" t="s">
        <v>121</v>
      </c>
      <c r="Z14" s="209">
        <v>48857946</v>
      </c>
      <c r="AA14" s="210"/>
    </row>
    <row r="15" spans="1:27" s="160" customFormat="1" ht="18" customHeight="1">
      <c r="A15" s="70"/>
      <c r="B15" s="531" t="s">
        <v>51</v>
      </c>
      <c r="C15" s="533"/>
      <c r="D15" s="71">
        <f>Q34</f>
        <v>121212000</v>
      </c>
      <c r="E15" s="71"/>
      <c r="F15" s="71">
        <f>R34</f>
        <v>161990889</v>
      </c>
      <c r="G15" s="161">
        <f t="shared" si="0"/>
        <v>40778889</v>
      </c>
      <c r="H15" s="79">
        <f>F15/D15*100</f>
        <v>133.64261706761707</v>
      </c>
      <c r="I15" s="71">
        <v>33198</v>
      </c>
      <c r="J15" s="71">
        <f>U34</f>
        <v>110912347</v>
      </c>
      <c r="K15" s="71">
        <f t="shared" si="1"/>
        <v>10299653</v>
      </c>
      <c r="L15" s="80">
        <f t="shared" si="3"/>
        <v>91.50277777777778</v>
      </c>
      <c r="N15" s="198"/>
      <c r="O15" s="576" t="s">
        <v>122</v>
      </c>
      <c r="P15" s="577"/>
      <c r="Q15" s="187"/>
      <c r="R15" s="187"/>
      <c r="S15" s="188"/>
      <c r="T15" s="189"/>
      <c r="U15" s="187"/>
      <c r="V15" s="191"/>
      <c r="W15" s="192"/>
      <c r="X15" s="191"/>
      <c r="Y15" s="223"/>
      <c r="Z15" s="224"/>
      <c r="AA15" s="211"/>
    </row>
    <row r="16" spans="1:27" s="160" customFormat="1" ht="18" customHeight="1" thickBot="1">
      <c r="A16" s="70"/>
      <c r="B16" s="582" t="s">
        <v>52</v>
      </c>
      <c r="C16" s="583"/>
      <c r="D16" s="76">
        <f>Q37</f>
        <v>471275000</v>
      </c>
      <c r="E16" s="76"/>
      <c r="F16" s="76">
        <f>R37</f>
        <v>453625862</v>
      </c>
      <c r="G16" s="129">
        <f t="shared" si="0"/>
        <v>-17649138</v>
      </c>
      <c r="H16" s="81">
        <f t="shared" si="2"/>
        <v>96.255023500079574</v>
      </c>
      <c r="I16" s="76">
        <v>183953</v>
      </c>
      <c r="J16" s="76">
        <f>U37</f>
        <v>450069907</v>
      </c>
      <c r="K16" s="76">
        <f t="shared" si="1"/>
        <v>21205093</v>
      </c>
      <c r="L16" s="82">
        <f t="shared" si="3"/>
        <v>95.500484218343857</v>
      </c>
      <c r="N16" s="198"/>
      <c r="O16" s="578"/>
      <c r="P16" s="579"/>
      <c r="Q16" s="187">
        <v>459744000</v>
      </c>
      <c r="R16" s="187">
        <v>441994580</v>
      </c>
      <c r="S16" s="188">
        <f>R16-Q16</f>
        <v>-17749420</v>
      </c>
      <c r="T16" s="196">
        <f>R16/Q16*100</f>
        <v>96.13928186120971</v>
      </c>
      <c r="U16" s="187">
        <v>441994580</v>
      </c>
      <c r="V16" s="191">
        <f>Q16-U16</f>
        <v>17749420</v>
      </c>
      <c r="W16" s="196">
        <f>U16/Q16*100</f>
        <v>96.13928186120971</v>
      </c>
      <c r="X16" s="191">
        <f>R16-U16</f>
        <v>0</v>
      </c>
      <c r="Y16" s="192"/>
      <c r="Z16" s="221"/>
      <c r="AA16" s="211"/>
    </row>
    <row r="17" spans="1:27" s="160" customFormat="1" ht="18" customHeight="1" thickTop="1" thickBot="1">
      <c r="A17" s="70"/>
      <c r="B17" s="584" t="s">
        <v>90</v>
      </c>
      <c r="C17" s="585"/>
      <c r="D17" s="83">
        <f>SUM(D8:D16)</f>
        <v>38965885000</v>
      </c>
      <c r="E17" s="83">
        <f>SUM(E8:E16)</f>
        <v>0</v>
      </c>
      <c r="F17" s="83">
        <f>SUM(F8:F16)</f>
        <v>37953471359</v>
      </c>
      <c r="G17" s="439">
        <f>SUM(G8:G16)</f>
        <v>-1012413641</v>
      </c>
      <c r="H17" s="84">
        <f>F17/D17*100</f>
        <v>97.401794823856818</v>
      </c>
      <c r="I17" s="83">
        <f>SUM(I8:I16)</f>
        <v>15068699</v>
      </c>
      <c r="J17" s="83">
        <f>SUM(J8:J16)</f>
        <v>37339860781</v>
      </c>
      <c r="K17" s="83">
        <f>SUM(K8:K16)</f>
        <v>1626024219</v>
      </c>
      <c r="L17" s="85">
        <f t="shared" si="3"/>
        <v>95.827056875520739</v>
      </c>
      <c r="N17" s="198"/>
      <c r="O17" s="580"/>
      <c r="P17" s="581"/>
      <c r="Q17" s="202"/>
      <c r="R17" s="202"/>
      <c r="S17" s="206"/>
      <c r="T17" s="225"/>
      <c r="U17" s="202"/>
      <c r="V17" s="222"/>
      <c r="W17" s="204"/>
      <c r="X17" s="222"/>
      <c r="Y17" s="207"/>
      <c r="Z17" s="209"/>
      <c r="AA17" s="210"/>
    </row>
    <row r="18" spans="1:27" s="160" customFormat="1" ht="18" customHeight="1">
      <c r="A18" s="70"/>
      <c r="B18" s="315" t="s">
        <v>194</v>
      </c>
      <c r="N18" s="198"/>
      <c r="O18" s="576" t="s">
        <v>123</v>
      </c>
      <c r="P18" s="577"/>
      <c r="Q18" s="187"/>
      <c r="R18" s="187"/>
      <c r="S18" s="188"/>
      <c r="T18" s="189"/>
      <c r="U18" s="187"/>
      <c r="V18" s="191"/>
      <c r="W18" s="192"/>
      <c r="X18" s="191"/>
      <c r="Y18" s="223"/>
      <c r="Z18" s="224"/>
      <c r="AA18" s="211"/>
    </row>
    <row r="19" spans="1:27" ht="13.5" customHeight="1">
      <c r="C19" s="17"/>
      <c r="D19" s="86"/>
      <c r="E19" s="86"/>
      <c r="F19" s="86"/>
      <c r="G19" s="86"/>
      <c r="H19" s="86"/>
      <c r="I19" s="86"/>
      <c r="J19" s="86"/>
      <c r="K19" s="86"/>
      <c r="L19" s="86"/>
      <c r="N19" s="198"/>
      <c r="O19" s="578"/>
      <c r="P19" s="579"/>
      <c r="Q19" s="187">
        <v>351924000</v>
      </c>
      <c r="R19" s="187">
        <v>315960905</v>
      </c>
      <c r="S19" s="188">
        <f>R19-Q19</f>
        <v>-35963095</v>
      </c>
      <c r="T19" s="196">
        <f>R19/Q19*100</f>
        <v>89.781005273865944</v>
      </c>
      <c r="U19" s="187">
        <v>315960905</v>
      </c>
      <c r="V19" s="191">
        <f>Q19-U19</f>
        <v>35963095</v>
      </c>
      <c r="W19" s="196">
        <f>U19/Q19*100</f>
        <v>89.781005273865944</v>
      </c>
      <c r="X19" s="191">
        <f>R19-U19</f>
        <v>0</v>
      </c>
      <c r="Y19" s="192"/>
      <c r="Z19" s="221"/>
      <c r="AA19" s="211"/>
    </row>
    <row r="20" spans="1:27" ht="13.5" customHeight="1">
      <c r="B20" s="87"/>
      <c r="C20" s="87"/>
      <c r="D20" s="86"/>
      <c r="E20" s="86"/>
      <c r="F20" s="86"/>
      <c r="G20" s="86"/>
      <c r="H20" s="86"/>
      <c r="I20" s="86"/>
      <c r="J20" s="86"/>
      <c r="K20" s="86"/>
      <c r="L20" s="86"/>
      <c r="N20" s="198"/>
      <c r="O20" s="580"/>
      <c r="P20" s="581"/>
      <c r="Q20" s="202"/>
      <c r="R20" s="202"/>
      <c r="S20" s="206"/>
      <c r="T20" s="225"/>
      <c r="U20" s="202"/>
      <c r="V20" s="222"/>
      <c r="W20" s="204"/>
      <c r="X20" s="222"/>
      <c r="Y20" s="207"/>
      <c r="Z20" s="209"/>
      <c r="AA20" s="210"/>
    </row>
    <row r="21" spans="1:27">
      <c r="N21" s="198"/>
      <c r="O21" s="183"/>
      <c r="P21" s="237"/>
      <c r="Q21" s="187"/>
      <c r="R21" s="187"/>
      <c r="S21" s="188"/>
      <c r="T21" s="189"/>
      <c r="U21" s="187"/>
      <c r="V21" s="191"/>
      <c r="W21" s="192"/>
      <c r="X21" s="191"/>
      <c r="Y21" s="223"/>
      <c r="Z21" s="224"/>
      <c r="AA21" s="211"/>
    </row>
    <row r="22" spans="1:27" ht="13.5" customHeight="1">
      <c r="N22" s="198"/>
      <c r="O22" s="567" t="s">
        <v>207</v>
      </c>
      <c r="P22" s="569"/>
      <c r="Q22" s="187">
        <v>2607935000</v>
      </c>
      <c r="R22" s="187">
        <v>2614797126</v>
      </c>
      <c r="S22" s="188">
        <f>R22-Q22</f>
        <v>6862126</v>
      </c>
      <c r="T22" s="196">
        <f>R22/Q22*100</f>
        <v>100.26312488616473</v>
      </c>
      <c r="U22" s="187">
        <v>2568934576</v>
      </c>
      <c r="V22" s="191">
        <f>Q22-U22</f>
        <v>39000424</v>
      </c>
      <c r="W22" s="196">
        <f>U22/Q22*100</f>
        <v>98.504547697699522</v>
      </c>
      <c r="X22" s="191">
        <f>R22-U22</f>
        <v>45862550</v>
      </c>
      <c r="Y22" s="192" t="s">
        <v>15</v>
      </c>
      <c r="Z22" s="221">
        <v>45862550</v>
      </c>
      <c r="AA22" s="211"/>
    </row>
    <row r="23" spans="1:27" ht="13.5" customHeight="1">
      <c r="N23" s="198"/>
      <c r="O23" s="200"/>
      <c r="P23" s="238"/>
      <c r="Q23" s="202"/>
      <c r="R23" s="202"/>
      <c r="S23" s="206"/>
      <c r="T23" s="225"/>
      <c r="U23" s="202"/>
      <c r="V23" s="222"/>
      <c r="W23" s="204"/>
      <c r="X23" s="222"/>
      <c r="Y23" s="207"/>
      <c r="Z23" s="209"/>
      <c r="AA23" s="210"/>
    </row>
    <row r="24" spans="1:27" ht="13.5" customHeight="1">
      <c r="N24" s="198"/>
      <c r="O24" s="586" t="s">
        <v>210</v>
      </c>
      <c r="P24" s="226"/>
      <c r="Q24" s="187"/>
      <c r="R24" s="187"/>
      <c r="S24" s="188"/>
      <c r="T24" s="189"/>
      <c r="U24" s="187"/>
      <c r="V24" s="191"/>
      <c r="W24" s="192"/>
      <c r="X24" s="191"/>
      <c r="Y24" s="183"/>
      <c r="Z24" s="194"/>
      <c r="AA24" s="195"/>
    </row>
    <row r="25" spans="1:27" ht="13.5" customHeight="1">
      <c r="N25" s="198"/>
      <c r="O25" s="587"/>
      <c r="P25" s="236" t="s">
        <v>208</v>
      </c>
      <c r="Q25" s="187">
        <v>17147558000</v>
      </c>
      <c r="R25" s="187">
        <v>16908877823</v>
      </c>
      <c r="S25" s="188">
        <f>R25-Q25</f>
        <v>-238680177</v>
      </c>
      <c r="T25" s="196">
        <f>R25/Q25*100</f>
        <v>98.608080654983056</v>
      </c>
      <c r="U25" s="187">
        <v>16444622238</v>
      </c>
      <c r="V25" s="191">
        <f>Q25-U25</f>
        <v>702935762</v>
      </c>
      <c r="W25" s="196">
        <f>U25/Q25*100</f>
        <v>95.900665494177076</v>
      </c>
      <c r="X25" s="191">
        <f>R25-U25</f>
        <v>464255585</v>
      </c>
      <c r="Y25" s="192" t="s">
        <v>121</v>
      </c>
      <c r="Z25" s="221">
        <v>464255585</v>
      </c>
      <c r="AA25" s="211"/>
    </row>
    <row r="26" spans="1:27" ht="13.5" customHeight="1">
      <c r="N26" s="198"/>
      <c r="O26" s="587"/>
      <c r="P26" s="236"/>
      <c r="Q26" s="202"/>
      <c r="R26" s="202"/>
      <c r="S26" s="206"/>
      <c r="T26" s="225"/>
      <c r="U26" s="202"/>
      <c r="V26" s="222"/>
      <c r="W26" s="204"/>
      <c r="X26" s="222"/>
      <c r="Y26" s="207"/>
      <c r="Z26" s="209"/>
      <c r="AA26" s="210"/>
    </row>
    <row r="27" spans="1:27" ht="13.5" customHeight="1">
      <c r="N27" s="198"/>
      <c r="O27" s="587"/>
      <c r="P27" s="589" t="s">
        <v>209</v>
      </c>
      <c r="Q27" s="187"/>
      <c r="R27" s="187"/>
      <c r="S27" s="188"/>
      <c r="T27" s="189"/>
      <c r="U27" s="187"/>
      <c r="V27" s="191"/>
      <c r="W27" s="192"/>
      <c r="X27" s="191"/>
      <c r="Y27" s="223"/>
      <c r="Z27" s="224"/>
      <c r="AA27" s="211"/>
    </row>
    <row r="28" spans="1:27" ht="13.5" customHeight="1">
      <c r="N28" s="198"/>
      <c r="O28" s="587"/>
      <c r="P28" s="590"/>
      <c r="Q28" s="187">
        <v>127746000</v>
      </c>
      <c r="R28" s="187">
        <v>88981537</v>
      </c>
      <c r="S28" s="188">
        <f>R28-Q28</f>
        <v>-38764463</v>
      </c>
      <c r="T28" s="196">
        <f>R28/Q28*100</f>
        <v>69.655047516164899</v>
      </c>
      <c r="U28" s="187">
        <v>88981537</v>
      </c>
      <c r="V28" s="191">
        <f>Q28-U28</f>
        <v>38764463</v>
      </c>
      <c r="W28" s="196">
        <f>U28/Q28*100</f>
        <v>69.655047516164899</v>
      </c>
      <c r="X28" s="191">
        <f>R28-U28</f>
        <v>0</v>
      </c>
      <c r="Y28" s="192"/>
      <c r="Z28" s="221"/>
      <c r="AA28" s="211"/>
    </row>
    <row r="29" spans="1:27" ht="13.5" customHeight="1">
      <c r="N29" s="198"/>
      <c r="O29" s="588"/>
      <c r="P29" s="591"/>
      <c r="Q29" s="202"/>
      <c r="R29" s="202"/>
      <c r="S29" s="206"/>
      <c r="T29" s="225"/>
      <c r="U29" s="202"/>
      <c r="V29" s="222"/>
      <c r="W29" s="204"/>
      <c r="X29" s="222"/>
      <c r="Y29" s="207"/>
      <c r="Z29" s="209"/>
      <c r="AA29" s="210"/>
    </row>
    <row r="30" spans="1:27" ht="13.5" customHeight="1">
      <c r="M30" s="3"/>
      <c r="N30" s="198"/>
      <c r="O30" s="183"/>
      <c r="P30" s="237"/>
      <c r="Q30" s="187"/>
      <c r="R30" s="187"/>
      <c r="S30" s="188"/>
      <c r="T30" s="189"/>
      <c r="U30" s="187"/>
      <c r="V30" s="191"/>
      <c r="W30" s="192"/>
      <c r="X30" s="191"/>
      <c r="Y30" s="223"/>
      <c r="Z30" s="224"/>
      <c r="AA30" s="211"/>
    </row>
    <row r="31" spans="1:27" ht="13.5" customHeight="1">
      <c r="M31" s="3"/>
      <c r="N31" s="198"/>
      <c r="O31" s="567" t="s">
        <v>211</v>
      </c>
      <c r="P31" s="569"/>
      <c r="Q31" s="187">
        <v>154037000</v>
      </c>
      <c r="R31" s="187">
        <v>146589116</v>
      </c>
      <c r="S31" s="188">
        <f>R31-Q31</f>
        <v>-7447884</v>
      </c>
      <c r="T31" s="196">
        <f>R31/Q31*100</f>
        <v>95.164873374578846</v>
      </c>
      <c r="U31" s="187">
        <v>146589116</v>
      </c>
      <c r="V31" s="191">
        <f>Q31-U31</f>
        <v>7447884</v>
      </c>
      <c r="W31" s="196">
        <f>U31/Q31*100</f>
        <v>95.164873374578846</v>
      </c>
      <c r="X31" s="191">
        <f>R31-U31</f>
        <v>0</v>
      </c>
      <c r="Y31" s="192"/>
      <c r="Z31" s="221"/>
      <c r="AA31" s="211"/>
    </row>
    <row r="32" spans="1:27" ht="13.5" customHeight="1">
      <c r="M32" s="3"/>
      <c r="N32" s="198"/>
      <c r="O32" s="200"/>
      <c r="P32" s="238"/>
      <c r="Q32" s="202"/>
      <c r="R32" s="202"/>
      <c r="S32" s="206"/>
      <c r="T32" s="225"/>
      <c r="U32" s="202"/>
      <c r="V32" s="222"/>
      <c r="W32" s="204"/>
      <c r="X32" s="222"/>
      <c r="Y32" s="207"/>
      <c r="Z32" s="209"/>
      <c r="AA32" s="210"/>
    </row>
    <row r="33" spans="13:27" ht="13.5" customHeight="1">
      <c r="M33" s="3"/>
      <c r="N33" s="198"/>
      <c r="O33" s="183"/>
      <c r="P33" s="237"/>
      <c r="Q33" s="186"/>
      <c r="R33" s="186"/>
      <c r="S33" s="216"/>
      <c r="T33" s="217"/>
      <c r="U33" s="186"/>
      <c r="V33" s="193"/>
      <c r="W33" s="223"/>
      <c r="X33" s="193"/>
      <c r="Y33" s="223"/>
      <c r="Z33" s="224"/>
      <c r="AA33" s="211"/>
    </row>
    <row r="34" spans="13:27" ht="13.5" customHeight="1">
      <c r="M34" s="3"/>
      <c r="N34" s="198"/>
      <c r="O34" s="567" t="s">
        <v>212</v>
      </c>
      <c r="P34" s="569"/>
      <c r="Q34" s="187">
        <v>121212000</v>
      </c>
      <c r="R34" s="187">
        <v>161990889</v>
      </c>
      <c r="S34" s="188">
        <f>R34-Q34</f>
        <v>40778889</v>
      </c>
      <c r="T34" s="196">
        <f>R34/Q34*100</f>
        <v>133.64261706761707</v>
      </c>
      <c r="U34" s="187">
        <v>110912347</v>
      </c>
      <c r="V34" s="191">
        <f>Q34-U34</f>
        <v>10299653</v>
      </c>
      <c r="W34" s="196">
        <f>U34/Q34*100</f>
        <v>91.50277777777778</v>
      </c>
      <c r="X34" s="191">
        <f>R34-U34</f>
        <v>51078542</v>
      </c>
      <c r="Y34" s="192" t="s">
        <v>15</v>
      </c>
      <c r="Z34" s="221">
        <v>51078542</v>
      </c>
      <c r="AA34" s="211"/>
    </row>
    <row r="35" spans="13:27" ht="13.5" customHeight="1">
      <c r="N35" s="198"/>
      <c r="O35" s="200"/>
      <c r="P35" s="238"/>
      <c r="Q35" s="202"/>
      <c r="R35" s="202"/>
      <c r="S35" s="203"/>
      <c r="T35" s="204"/>
      <c r="U35" s="202"/>
      <c r="V35" s="206"/>
      <c r="W35" s="207"/>
      <c r="X35" s="206"/>
      <c r="Y35" s="207"/>
      <c r="Z35" s="209"/>
      <c r="AA35" s="210"/>
    </row>
    <row r="36" spans="13:27" ht="13.5" customHeight="1">
      <c r="N36" s="198"/>
      <c r="O36" s="198"/>
      <c r="P36" s="317"/>
      <c r="Q36" s="186"/>
      <c r="R36" s="186"/>
      <c r="S36" s="216"/>
      <c r="T36" s="217"/>
      <c r="U36" s="186"/>
      <c r="V36" s="193"/>
      <c r="W36" s="223"/>
      <c r="X36" s="193"/>
      <c r="Y36" s="223"/>
      <c r="Z36" s="224"/>
      <c r="AA36" s="211"/>
    </row>
    <row r="37" spans="13:27" ht="13.5" customHeight="1">
      <c r="N37" s="198"/>
      <c r="O37" s="567" t="s">
        <v>213</v>
      </c>
      <c r="P37" s="569"/>
      <c r="Q37" s="187">
        <v>471275000</v>
      </c>
      <c r="R37" s="187">
        <v>453625862</v>
      </c>
      <c r="S37" s="188">
        <f>R37-Q37</f>
        <v>-17649138</v>
      </c>
      <c r="T37" s="196">
        <f>R37/Q37*100</f>
        <v>96.255023500079574</v>
      </c>
      <c r="U37" s="187">
        <v>450069907</v>
      </c>
      <c r="V37" s="191">
        <f>Q37-U37</f>
        <v>21205093</v>
      </c>
      <c r="W37" s="196">
        <f>U37/Q37*100</f>
        <v>95.500484218343857</v>
      </c>
      <c r="X37" s="191">
        <f>R37-U37</f>
        <v>3555955</v>
      </c>
      <c r="Y37" s="192" t="s">
        <v>15</v>
      </c>
      <c r="Z37" s="221">
        <v>3555955</v>
      </c>
      <c r="AA37" s="211"/>
    </row>
    <row r="38" spans="13:27" ht="13.5" customHeight="1">
      <c r="N38" s="198"/>
      <c r="O38" s="198"/>
      <c r="P38" s="317"/>
      <c r="Q38" s="202"/>
      <c r="R38" s="202"/>
      <c r="S38" s="203"/>
      <c r="T38" s="204"/>
      <c r="U38" s="205"/>
      <c r="V38" s="206"/>
      <c r="W38" s="207"/>
      <c r="X38" s="206"/>
      <c r="Y38" s="207"/>
      <c r="Z38" s="209"/>
      <c r="AA38" s="210"/>
    </row>
    <row r="39" spans="13:27" ht="13.5" customHeight="1">
      <c r="N39" s="183"/>
      <c r="O39" s="184"/>
      <c r="P39" s="227"/>
      <c r="Q39" s="228"/>
      <c r="R39" s="193"/>
      <c r="S39" s="216"/>
      <c r="T39" s="217"/>
      <c r="U39" s="228"/>
      <c r="V39" s="193"/>
      <c r="W39" s="223"/>
      <c r="X39" s="193"/>
      <c r="Y39" s="183"/>
      <c r="Z39" s="194"/>
      <c r="AA39" s="220"/>
    </row>
    <row r="40" spans="13:27">
      <c r="N40" s="567" t="s">
        <v>214</v>
      </c>
      <c r="O40" s="568"/>
      <c r="P40" s="569"/>
      <c r="Q40" s="211">
        <f>SUM(Q7:Q10)</f>
        <v>152912589000</v>
      </c>
      <c r="R40" s="211">
        <f>SUM(R7:R10)</f>
        <v>145453965257</v>
      </c>
      <c r="S40" s="188">
        <f>SUM(S7:S10)</f>
        <v>-7458623743</v>
      </c>
      <c r="T40" s="196">
        <f>R40/Q40*100</f>
        <v>95.122295821569011</v>
      </c>
      <c r="U40" s="211">
        <f>SUM(U7:U10)</f>
        <v>140098176577</v>
      </c>
      <c r="V40" s="188">
        <f>SUM(V7:V10)</f>
        <v>12814412423</v>
      </c>
      <c r="W40" s="196">
        <f>U40/Q40*100</f>
        <v>91.619779308687271</v>
      </c>
      <c r="X40" s="188">
        <f>SUM(X7:X10)</f>
        <v>5355788680</v>
      </c>
      <c r="Y40" s="198"/>
      <c r="Z40" s="199"/>
      <c r="AA40" s="195"/>
    </row>
    <row r="41" spans="13:27">
      <c r="N41" s="200"/>
      <c r="O41" s="201"/>
      <c r="P41" s="319"/>
      <c r="Q41" s="210"/>
      <c r="R41" s="206"/>
      <c r="S41" s="203"/>
      <c r="T41" s="204"/>
      <c r="U41" s="210"/>
      <c r="V41" s="206"/>
      <c r="W41" s="207"/>
      <c r="X41" s="206"/>
      <c r="Y41" s="200"/>
      <c r="Z41" s="214"/>
      <c r="AA41" s="215"/>
    </row>
    <row r="42" spans="13:27"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</row>
    <row r="43" spans="13:27">
      <c r="N43" s="164"/>
    </row>
  </sheetData>
  <mergeCells count="33">
    <mergeCell ref="O18:P20"/>
    <mergeCell ref="N40:P40"/>
    <mergeCell ref="O22:P22"/>
    <mergeCell ref="O24:O29"/>
    <mergeCell ref="P27:P29"/>
    <mergeCell ref="O31:P31"/>
    <mergeCell ref="O34:P34"/>
    <mergeCell ref="O37:P37"/>
    <mergeCell ref="B14:C14"/>
    <mergeCell ref="B15:C15"/>
    <mergeCell ref="O15:P17"/>
    <mergeCell ref="B16:C16"/>
    <mergeCell ref="B17:C17"/>
    <mergeCell ref="B9:C9"/>
    <mergeCell ref="B10:C10"/>
    <mergeCell ref="N10:P10"/>
    <mergeCell ref="B11:C11"/>
    <mergeCell ref="B12:B13"/>
    <mergeCell ref="O13:P13"/>
    <mergeCell ref="B6:C7"/>
    <mergeCell ref="D6:D7"/>
    <mergeCell ref="N7:P7"/>
    <mergeCell ref="B8:C8"/>
    <mergeCell ref="E6:H6"/>
    <mergeCell ref="I6:L6"/>
    <mergeCell ref="B2:G2"/>
    <mergeCell ref="Z3:AA3"/>
    <mergeCell ref="H4:L4"/>
    <mergeCell ref="N4:P5"/>
    <mergeCell ref="Q4:Q5"/>
    <mergeCell ref="R4:T4"/>
    <mergeCell ref="U4:W4"/>
    <mergeCell ref="Y4:AA5"/>
  </mergeCells>
  <phoneticPr fontId="2"/>
  <pageMargins left="0.59055118110236227" right="0.55118110236220474" top="0.98425196850393704" bottom="0.98425196850393704" header="0.51181102362204722" footer="0.51181102362204722"/>
  <pageSetup paperSize="9" scale="10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B809-AB3B-4CD7-824B-74E2BBD5A39A}">
  <sheetPr>
    <tabColor rgb="FFFFFF00"/>
  </sheetPr>
  <dimension ref="A1:N33"/>
  <sheetViews>
    <sheetView view="pageBreakPreview" zoomScale="130" zoomScaleNormal="100" zoomScaleSheetLayoutView="130" workbookViewId="0">
      <selection activeCell="K7" sqref="K1:K1048576"/>
    </sheetView>
  </sheetViews>
  <sheetFormatPr defaultRowHeight="13.5"/>
  <cols>
    <col min="1" max="1" width="2.625" style="1" customWidth="1"/>
    <col min="2" max="2" width="12.75" style="1" customWidth="1"/>
    <col min="3" max="3" width="8.75" style="19" customWidth="1"/>
    <col min="4" max="4" width="14.75" style="20" customWidth="1"/>
    <col min="5" max="5" width="14.75" style="20" hidden="1" customWidth="1"/>
    <col min="6" max="7" width="14.75" style="20" customWidth="1"/>
    <col min="8" max="8" width="7.75" style="21" customWidth="1"/>
    <col min="9" max="9" width="8.75" style="22" customWidth="1"/>
    <col min="10" max="10" width="14.75" style="160" customWidth="1"/>
    <col min="11" max="11" width="14.75" style="160" hidden="1" customWidth="1"/>
    <col min="12" max="12" width="14.75" style="160" customWidth="1"/>
    <col min="13" max="13" width="14.75" style="1" customWidth="1"/>
    <col min="14" max="14" width="7.75" style="1" customWidth="1"/>
    <col min="15" max="16384" width="9" style="1"/>
  </cols>
  <sheetData>
    <row r="1" spans="1:14" s="8" customFormat="1" ht="14.25" customHeight="1">
      <c r="A1" s="1"/>
      <c r="B1" s="1"/>
      <c r="C1" s="19"/>
      <c r="D1" s="20"/>
      <c r="E1" s="20"/>
      <c r="F1" s="20"/>
      <c r="G1" s="20"/>
      <c r="H1" s="21"/>
      <c r="I1" s="22"/>
      <c r="J1" s="160"/>
      <c r="K1" s="160"/>
      <c r="L1" s="160"/>
      <c r="M1" s="1"/>
      <c r="N1" s="1"/>
    </row>
    <row r="2" spans="1:14" ht="17.25">
      <c r="A2" s="23"/>
      <c r="B2" s="24" t="s">
        <v>246</v>
      </c>
      <c r="C2" s="25"/>
      <c r="D2" s="26"/>
      <c r="E2" s="26"/>
      <c r="F2" s="26"/>
      <c r="G2" s="26"/>
      <c r="H2" s="27"/>
      <c r="I2" s="28"/>
      <c r="J2" s="23"/>
      <c r="K2" s="23"/>
      <c r="L2" s="23"/>
      <c r="M2" s="23"/>
      <c r="N2" s="23"/>
    </row>
    <row r="3" spans="1:14" s="30" customFormat="1" ht="8.25" customHeight="1">
      <c r="A3" s="8"/>
      <c r="B3" s="8"/>
      <c r="C3" s="29"/>
      <c r="D3" s="26"/>
      <c r="E3" s="26"/>
      <c r="F3" s="26"/>
      <c r="G3" s="26"/>
      <c r="H3" s="27"/>
      <c r="I3" s="28"/>
      <c r="J3" s="23"/>
      <c r="K3" s="23"/>
      <c r="L3" s="23"/>
      <c r="M3" s="8"/>
      <c r="N3" s="8"/>
    </row>
    <row r="4" spans="1:14" s="30" customFormat="1" ht="14.25" customHeight="1">
      <c r="A4" s="8"/>
      <c r="B4" s="8"/>
      <c r="C4" s="29"/>
      <c r="D4" s="26"/>
      <c r="E4" s="26"/>
      <c r="F4" s="26"/>
      <c r="G4" s="26"/>
      <c r="H4" s="27"/>
      <c r="I4" s="28"/>
      <c r="J4" s="498" t="s">
        <v>237</v>
      </c>
      <c r="K4" s="498"/>
      <c r="L4" s="498"/>
      <c r="M4" s="545"/>
      <c r="N4" s="545"/>
    </row>
    <row r="5" spans="1:14" s="30" customFormat="1" ht="9" customHeight="1" thickBot="1">
      <c r="A5" s="1"/>
      <c r="B5" s="1"/>
      <c r="C5" s="19"/>
      <c r="D5" s="20"/>
      <c r="E5" s="20"/>
      <c r="F5" s="20"/>
      <c r="G5" s="20"/>
      <c r="H5" s="21"/>
      <c r="I5" s="22"/>
      <c r="J5" s="160"/>
      <c r="K5" s="160"/>
      <c r="L5" s="160"/>
      <c r="M5" s="1"/>
      <c r="N5" s="1"/>
    </row>
    <row r="6" spans="1:14" s="30" customFormat="1" ht="18" customHeight="1">
      <c r="B6" s="592" t="s">
        <v>91</v>
      </c>
      <c r="C6" s="594" t="s">
        <v>92</v>
      </c>
      <c r="D6" s="595"/>
      <c r="E6" s="595"/>
      <c r="F6" s="595"/>
      <c r="G6" s="595"/>
      <c r="H6" s="596"/>
      <c r="I6" s="597" t="s">
        <v>93</v>
      </c>
      <c r="J6" s="598"/>
      <c r="K6" s="598"/>
      <c r="L6" s="598"/>
      <c r="M6" s="598"/>
      <c r="N6" s="599"/>
    </row>
    <row r="7" spans="1:14" s="30" customFormat="1" ht="30" customHeight="1" thickBot="1">
      <c r="B7" s="593"/>
      <c r="C7" s="249" t="s">
        <v>94</v>
      </c>
      <c r="D7" s="278" t="s">
        <v>153</v>
      </c>
      <c r="E7" s="354" t="s">
        <v>197</v>
      </c>
      <c r="F7" s="353" t="s">
        <v>239</v>
      </c>
      <c r="G7" s="351" t="s">
        <v>240</v>
      </c>
      <c r="H7" s="31" t="s">
        <v>58</v>
      </c>
      <c r="I7" s="248" t="s">
        <v>94</v>
      </c>
      <c r="J7" s="273" t="s">
        <v>153</v>
      </c>
      <c r="K7" s="354" t="s">
        <v>196</v>
      </c>
      <c r="L7" s="353" t="s">
        <v>239</v>
      </c>
      <c r="M7" s="351" t="s">
        <v>241</v>
      </c>
      <c r="N7" s="32" t="s">
        <v>58</v>
      </c>
    </row>
    <row r="8" spans="1:14" s="30" customFormat="1" ht="16.5" customHeight="1" thickTop="1">
      <c r="B8" s="33" t="s">
        <v>83</v>
      </c>
      <c r="C8" s="34" t="s">
        <v>101</v>
      </c>
      <c r="D8" s="35">
        <v>19075047000</v>
      </c>
      <c r="E8" s="355"/>
      <c r="F8" s="279">
        <v>19602700656</v>
      </c>
      <c r="G8" s="440">
        <f>F8-D8</f>
        <v>527653656</v>
      </c>
      <c r="H8" s="36">
        <f t="shared" ref="H8:H14" si="0">F8/D8*100</f>
        <v>102.76619845812176</v>
      </c>
      <c r="I8" s="274" t="s">
        <v>95</v>
      </c>
      <c r="J8" s="35">
        <v>18922319000</v>
      </c>
      <c r="K8" s="355"/>
      <c r="L8" s="35">
        <v>18511149222</v>
      </c>
      <c r="M8" s="139">
        <f>J8-L8</f>
        <v>411169778</v>
      </c>
      <c r="N8" s="36">
        <f t="shared" ref="N8:N22" si="1">L8/J8*100</f>
        <v>97.827064547426772</v>
      </c>
    </row>
    <row r="9" spans="1:14" s="30" customFormat="1" ht="16.5" customHeight="1">
      <c r="B9" s="33"/>
      <c r="C9" s="34" t="s">
        <v>96</v>
      </c>
      <c r="D9" s="35">
        <v>1090609000</v>
      </c>
      <c r="E9" s="355"/>
      <c r="F9" s="279">
        <v>992454114</v>
      </c>
      <c r="G9" s="440">
        <f>F9-D9</f>
        <v>-98154886</v>
      </c>
      <c r="H9" s="36">
        <f t="shared" si="0"/>
        <v>90.999993031416395</v>
      </c>
      <c r="I9" s="274" t="s">
        <v>96</v>
      </c>
      <c r="J9" s="35">
        <v>1797269000</v>
      </c>
      <c r="K9" s="355"/>
      <c r="L9" s="35">
        <v>1748931467</v>
      </c>
      <c r="M9" s="139">
        <f>J9-L9</f>
        <v>48337533</v>
      </c>
      <c r="N9" s="36">
        <f t="shared" si="1"/>
        <v>97.310500932247763</v>
      </c>
    </row>
    <row r="10" spans="1:14" s="30" customFormat="1" ht="16.5" customHeight="1">
      <c r="B10" s="37" t="s">
        <v>53</v>
      </c>
      <c r="C10" s="38" t="s">
        <v>97</v>
      </c>
      <c r="D10" s="39">
        <f>SUM(D8:D9)</f>
        <v>20165656000</v>
      </c>
      <c r="E10" s="344">
        <f>SUM(E8:E9)</f>
        <v>0</v>
      </c>
      <c r="F10" s="280">
        <f>SUM(F8:F9)</f>
        <v>20595154770</v>
      </c>
      <c r="G10" s="430">
        <f>SUM(G8:G9)</f>
        <v>429498770</v>
      </c>
      <c r="H10" s="40">
        <f t="shared" si="0"/>
        <v>102.1298527060067</v>
      </c>
      <c r="I10" s="247" t="s">
        <v>97</v>
      </c>
      <c r="J10" s="39">
        <f>SUM(J8:J9)</f>
        <v>20719588000</v>
      </c>
      <c r="K10" s="344">
        <f t="shared" ref="K10" si="2">SUM(K8:K9)</f>
        <v>0</v>
      </c>
      <c r="L10" s="39">
        <f>SUM(L8:L9)</f>
        <v>20260080689</v>
      </c>
      <c r="M10" s="39">
        <f>SUM(M8:M9)</f>
        <v>459507311</v>
      </c>
      <c r="N10" s="40">
        <f t="shared" si="1"/>
        <v>97.782256524598836</v>
      </c>
    </row>
    <row r="11" spans="1:14" s="30" customFormat="1" ht="16.5" customHeight="1">
      <c r="B11" s="33" t="s">
        <v>150</v>
      </c>
      <c r="C11" s="34" t="s">
        <v>95</v>
      </c>
      <c r="D11" s="35">
        <v>5265812000</v>
      </c>
      <c r="E11" s="35"/>
      <c r="F11" s="279">
        <v>5313971246</v>
      </c>
      <c r="G11" s="440">
        <f>F11-D11</f>
        <v>48159246</v>
      </c>
      <c r="H11" s="36">
        <f t="shared" si="0"/>
        <v>100.91456447742533</v>
      </c>
      <c r="I11" s="426" t="s">
        <v>95</v>
      </c>
      <c r="J11" s="35">
        <v>4507551000</v>
      </c>
      <c r="K11" s="35"/>
      <c r="L11" s="35">
        <v>4280901783</v>
      </c>
      <c r="M11" s="139">
        <f>J11-L11</f>
        <v>226649217</v>
      </c>
      <c r="N11" s="36">
        <f t="shared" si="1"/>
        <v>94.971788072946921</v>
      </c>
    </row>
    <row r="12" spans="1:14" s="30" customFormat="1" ht="16.5" customHeight="1">
      <c r="B12" s="33"/>
      <c r="C12" s="34" t="s">
        <v>96</v>
      </c>
      <c r="D12" s="35">
        <v>3053917000</v>
      </c>
      <c r="E12" s="35"/>
      <c r="F12" s="279">
        <v>2906142000</v>
      </c>
      <c r="G12" s="440">
        <f>F12-D12</f>
        <v>-147775000</v>
      </c>
      <c r="H12" s="36">
        <f t="shared" si="0"/>
        <v>95.161132407986202</v>
      </c>
      <c r="I12" s="426" t="s">
        <v>96</v>
      </c>
      <c r="J12" s="35">
        <v>6026865800</v>
      </c>
      <c r="K12" s="35"/>
      <c r="L12" s="35">
        <v>5715417277</v>
      </c>
      <c r="M12" s="139">
        <f>J12-L12</f>
        <v>311448523</v>
      </c>
      <c r="N12" s="36">
        <f t="shared" si="1"/>
        <v>94.832330213823582</v>
      </c>
    </row>
    <row r="13" spans="1:14" s="30" customFormat="1" ht="16.5" customHeight="1">
      <c r="B13" s="37" t="s">
        <v>104</v>
      </c>
      <c r="C13" s="38" t="s">
        <v>97</v>
      </c>
      <c r="D13" s="39">
        <f>SUM(D11:D12)</f>
        <v>8319729000</v>
      </c>
      <c r="E13" s="39">
        <f>SUM(E11:E12)</f>
        <v>0</v>
      </c>
      <c r="F13" s="280">
        <f>SUM(F11:F12)</f>
        <v>8220113246</v>
      </c>
      <c r="G13" s="430">
        <f>SUM(G11:G12)</f>
        <v>-99615754</v>
      </c>
      <c r="H13" s="40">
        <f t="shared" si="0"/>
        <v>98.80265626440476</v>
      </c>
      <c r="I13" s="247" t="s">
        <v>97</v>
      </c>
      <c r="J13" s="39">
        <f>SUM(J11:J12)</f>
        <v>10534416800</v>
      </c>
      <c r="K13" s="39">
        <f t="shared" ref="K13" si="3">SUM(K11:K12)</f>
        <v>0</v>
      </c>
      <c r="L13" s="39">
        <f>SUM(L11:L12)</f>
        <v>9996319060</v>
      </c>
      <c r="M13" s="39">
        <f>SUM(M11:M12)</f>
        <v>538097740</v>
      </c>
      <c r="N13" s="40">
        <f t="shared" si="1"/>
        <v>94.892002564394446</v>
      </c>
    </row>
    <row r="14" spans="1:14" s="30" customFormat="1" ht="16.5" customHeight="1">
      <c r="B14" s="33" t="s">
        <v>84</v>
      </c>
      <c r="C14" s="34" t="s">
        <v>95</v>
      </c>
      <c r="D14" s="35">
        <v>68271000</v>
      </c>
      <c r="E14" s="35"/>
      <c r="F14" s="279">
        <v>68345806</v>
      </c>
      <c r="G14" s="440">
        <f>F14-D14</f>
        <v>74806</v>
      </c>
      <c r="H14" s="36">
        <f t="shared" si="0"/>
        <v>100.1095721462993</v>
      </c>
      <c r="I14" s="426" t="s">
        <v>95</v>
      </c>
      <c r="J14" s="35">
        <v>62624000</v>
      </c>
      <c r="K14" s="35"/>
      <c r="L14" s="35">
        <v>59248222</v>
      </c>
      <c r="M14" s="139">
        <f>J14-L14</f>
        <v>3375778</v>
      </c>
      <c r="N14" s="36">
        <f t="shared" si="1"/>
        <v>94.609450051098619</v>
      </c>
    </row>
    <row r="15" spans="1:14" s="30" customFormat="1" ht="16.5" customHeight="1">
      <c r="B15" s="33"/>
      <c r="C15" s="34" t="s">
        <v>96</v>
      </c>
      <c r="D15" s="329">
        <v>0</v>
      </c>
      <c r="E15" s="329"/>
      <c r="F15" s="329">
        <v>0</v>
      </c>
      <c r="G15" s="329">
        <f>SUM(E15:F15)</f>
        <v>0</v>
      </c>
      <c r="H15" s="42" t="s">
        <v>146</v>
      </c>
      <c r="I15" s="426" t="s">
        <v>96</v>
      </c>
      <c r="J15" s="35">
        <v>32736000</v>
      </c>
      <c r="K15" s="35"/>
      <c r="L15" s="35">
        <v>29261092</v>
      </c>
      <c r="M15" s="139">
        <f>J15-L15</f>
        <v>3474908</v>
      </c>
      <c r="N15" s="36">
        <f t="shared" si="1"/>
        <v>89.385056207233632</v>
      </c>
    </row>
    <row r="16" spans="1:14" s="30" customFormat="1" ht="16.5" customHeight="1">
      <c r="B16" s="37" t="s">
        <v>54</v>
      </c>
      <c r="C16" s="38" t="s">
        <v>97</v>
      </c>
      <c r="D16" s="39">
        <f>SUM(D14:D15)</f>
        <v>68271000</v>
      </c>
      <c r="E16" s="39">
        <f>SUM(E14:E15)</f>
        <v>0</v>
      </c>
      <c r="F16" s="280">
        <f>SUM(F14:F15)</f>
        <v>68345806</v>
      </c>
      <c r="G16" s="430">
        <f>SUM(G14:G15)</f>
        <v>74806</v>
      </c>
      <c r="H16" s="40">
        <f t="shared" ref="H16:H22" si="4">F16/D16*100</f>
        <v>100.1095721462993</v>
      </c>
      <c r="I16" s="247" t="s">
        <v>97</v>
      </c>
      <c r="J16" s="39">
        <f>SUM(J14:J15)</f>
        <v>95360000</v>
      </c>
      <c r="K16" s="39">
        <f t="shared" ref="K16" si="5">SUM(K14:K15)</f>
        <v>0</v>
      </c>
      <c r="L16" s="39">
        <f>SUM(L14:L15)</f>
        <v>88509314</v>
      </c>
      <c r="M16" s="39">
        <f>SUM(M14:M15)</f>
        <v>6850686</v>
      </c>
      <c r="N16" s="40">
        <f t="shared" si="1"/>
        <v>92.815975251677855</v>
      </c>
    </row>
    <row r="17" spans="1:14" s="30" customFormat="1" ht="16.5" customHeight="1">
      <c r="B17" s="33" t="s">
        <v>55</v>
      </c>
      <c r="C17" s="34" t="s">
        <v>95</v>
      </c>
      <c r="D17" s="35">
        <v>7515490000</v>
      </c>
      <c r="E17" s="35"/>
      <c r="F17" s="279">
        <v>7499104943</v>
      </c>
      <c r="G17" s="440">
        <f>F17-D17</f>
        <v>-16385057</v>
      </c>
      <c r="H17" s="36">
        <f t="shared" si="4"/>
        <v>99.781982851417538</v>
      </c>
      <c r="I17" s="426" t="s">
        <v>95</v>
      </c>
      <c r="J17" s="35">
        <v>6405500000</v>
      </c>
      <c r="K17" s="35"/>
      <c r="L17" s="35">
        <v>6248167458</v>
      </c>
      <c r="M17" s="139">
        <f>J17-L17</f>
        <v>157332542</v>
      </c>
      <c r="N17" s="36">
        <f t="shared" si="1"/>
        <v>97.543789836858949</v>
      </c>
    </row>
    <row r="18" spans="1:14" s="30" customFormat="1" ht="16.5" customHeight="1">
      <c r="B18" s="33"/>
      <c r="C18" s="34" t="s">
        <v>96</v>
      </c>
      <c r="D18" s="35">
        <v>3565835000</v>
      </c>
      <c r="E18" s="35"/>
      <c r="F18" s="279">
        <v>2319682606</v>
      </c>
      <c r="G18" s="440">
        <f>F18-D18</f>
        <v>-1246152394</v>
      </c>
      <c r="H18" s="36">
        <f t="shared" si="4"/>
        <v>65.052998974994637</v>
      </c>
      <c r="I18" s="426" t="s">
        <v>96</v>
      </c>
      <c r="J18" s="35">
        <v>5785245000</v>
      </c>
      <c r="K18" s="35"/>
      <c r="L18" s="35">
        <v>4652101790</v>
      </c>
      <c r="M18" s="139">
        <f>J18-L18</f>
        <v>1133143210</v>
      </c>
      <c r="N18" s="36">
        <f t="shared" si="1"/>
        <v>80.413220010561346</v>
      </c>
    </row>
    <row r="19" spans="1:14" s="30" customFormat="1" ht="16.5" customHeight="1">
      <c r="B19" s="37" t="s">
        <v>53</v>
      </c>
      <c r="C19" s="38" t="s">
        <v>97</v>
      </c>
      <c r="D19" s="39">
        <f>SUM(D17:D18)</f>
        <v>11081325000</v>
      </c>
      <c r="E19" s="39">
        <f>SUM(E17:E18)</f>
        <v>0</v>
      </c>
      <c r="F19" s="280">
        <f>SUM(F17:F18)</f>
        <v>9818787549</v>
      </c>
      <c r="G19" s="430">
        <f>SUM(G17:G18)</f>
        <v>-1262537451</v>
      </c>
      <c r="H19" s="40">
        <f t="shared" si="4"/>
        <v>88.606620137934769</v>
      </c>
      <c r="I19" s="247" t="s">
        <v>97</v>
      </c>
      <c r="J19" s="39">
        <f>SUM(J17:J18)</f>
        <v>12190745000</v>
      </c>
      <c r="K19" s="39">
        <f t="shared" ref="K19" si="6">SUM(K17:K18)</f>
        <v>0</v>
      </c>
      <c r="L19" s="39">
        <f>SUM(L17:L18)</f>
        <v>10900269248</v>
      </c>
      <c r="M19" s="39">
        <f>SUM(M17:M18)</f>
        <v>1290475752</v>
      </c>
      <c r="N19" s="40">
        <f t="shared" si="1"/>
        <v>89.414299519840668</v>
      </c>
    </row>
    <row r="20" spans="1:14" s="30" customFormat="1" ht="16.5" customHeight="1">
      <c r="B20" s="33" t="s">
        <v>85</v>
      </c>
      <c r="C20" s="34" t="s">
        <v>95</v>
      </c>
      <c r="D20" s="35">
        <v>101141000</v>
      </c>
      <c r="E20" s="35"/>
      <c r="F20" s="279">
        <v>97828521</v>
      </c>
      <c r="G20" s="440">
        <f>F20-D20</f>
        <v>-3312479</v>
      </c>
      <c r="H20" s="36">
        <f t="shared" si="4"/>
        <v>96.724890005042468</v>
      </c>
      <c r="I20" s="426" t="s">
        <v>95</v>
      </c>
      <c r="J20" s="35">
        <v>95210000</v>
      </c>
      <c r="K20" s="35"/>
      <c r="L20" s="35">
        <v>82836111</v>
      </c>
      <c r="M20" s="139">
        <f>J20-L20</f>
        <v>12373889</v>
      </c>
      <c r="N20" s="36">
        <f t="shared" si="1"/>
        <v>87.003582606869017</v>
      </c>
    </row>
    <row r="21" spans="1:14" s="30" customFormat="1" ht="16.5" customHeight="1">
      <c r="B21" s="33" t="s">
        <v>103</v>
      </c>
      <c r="C21" s="34" t="s">
        <v>96</v>
      </c>
      <c r="D21" s="35">
        <v>34943000</v>
      </c>
      <c r="E21" s="35"/>
      <c r="F21" s="279">
        <v>28442000</v>
      </c>
      <c r="G21" s="440">
        <f>F21-D21</f>
        <v>-6501000</v>
      </c>
      <c r="H21" s="36">
        <f t="shared" si="4"/>
        <v>81.395415390779263</v>
      </c>
      <c r="I21" s="426" t="s">
        <v>96</v>
      </c>
      <c r="J21" s="35">
        <v>54534000</v>
      </c>
      <c r="K21" s="35"/>
      <c r="L21" s="35">
        <v>48045164</v>
      </c>
      <c r="M21" s="139">
        <f>J21-L21</f>
        <v>6488836</v>
      </c>
      <c r="N21" s="36">
        <f t="shared" si="1"/>
        <v>88.10130194007408</v>
      </c>
    </row>
    <row r="22" spans="1:14" s="30" customFormat="1" ht="16.5" customHeight="1">
      <c r="B22" s="37" t="s">
        <v>104</v>
      </c>
      <c r="C22" s="38" t="s">
        <v>97</v>
      </c>
      <c r="D22" s="39">
        <f>SUM(D20:D21)</f>
        <v>136084000</v>
      </c>
      <c r="E22" s="344">
        <f>SUM(E20:E21)</f>
        <v>0</v>
      </c>
      <c r="F22" s="280">
        <f>SUM(F20:F21)</f>
        <v>126270521</v>
      </c>
      <c r="G22" s="430">
        <f>SUM(G20:G21)</f>
        <v>-9813479</v>
      </c>
      <c r="H22" s="40">
        <f t="shared" si="4"/>
        <v>92.788660680168135</v>
      </c>
      <c r="I22" s="247" t="s">
        <v>97</v>
      </c>
      <c r="J22" s="39">
        <f>SUM(J20:J21)</f>
        <v>149744000</v>
      </c>
      <c r="K22" s="344">
        <f t="shared" ref="K22" si="7">SUM(K20:K21)</f>
        <v>0</v>
      </c>
      <c r="L22" s="39">
        <f>SUM(L20:L21)</f>
        <v>130881275</v>
      </c>
      <c r="M22" s="39">
        <f>SUM(M20:M21)</f>
        <v>18862725</v>
      </c>
      <c r="N22" s="40">
        <f t="shared" si="1"/>
        <v>87.403351720269256</v>
      </c>
    </row>
    <row r="23" spans="1:14" s="30" customFormat="1" ht="16.5" hidden="1" customHeight="1">
      <c r="B23" s="33" t="s">
        <v>86</v>
      </c>
      <c r="C23" s="34" t="s">
        <v>95</v>
      </c>
      <c r="D23" s="35">
        <v>387640</v>
      </c>
      <c r="E23" s="355"/>
      <c r="F23" s="279"/>
      <c r="G23" s="41">
        <v>371925</v>
      </c>
      <c r="H23" s="42">
        <f>G23/D23*100</f>
        <v>95.945980806934273</v>
      </c>
      <c r="I23" s="274" t="s">
        <v>95</v>
      </c>
      <c r="J23" s="41">
        <v>204589</v>
      </c>
      <c r="K23" s="356"/>
      <c r="L23" s="41"/>
      <c r="M23" s="41">
        <v>193915</v>
      </c>
      <c r="N23" s="42">
        <f>M23/J23*100</f>
        <v>94.782710702921463</v>
      </c>
    </row>
    <row r="24" spans="1:14" s="30" customFormat="1" ht="16.5" hidden="1" customHeight="1">
      <c r="B24" s="33" t="s">
        <v>56</v>
      </c>
      <c r="C24" s="34" t="s">
        <v>96</v>
      </c>
      <c r="D24" s="163">
        <v>0</v>
      </c>
      <c r="E24" s="357"/>
      <c r="F24" s="281"/>
      <c r="G24" s="163">
        <v>0</v>
      </c>
      <c r="H24" s="171">
        <v>0</v>
      </c>
      <c r="I24" s="274" t="s">
        <v>96</v>
      </c>
      <c r="J24" s="163">
        <v>0</v>
      </c>
      <c r="K24" s="357"/>
      <c r="L24" s="163"/>
      <c r="M24" s="163">
        <v>0</v>
      </c>
      <c r="N24" s="171">
        <v>0</v>
      </c>
    </row>
    <row r="25" spans="1:14" s="30" customFormat="1" ht="16.5" hidden="1" customHeight="1">
      <c r="B25" s="37" t="s">
        <v>53</v>
      </c>
      <c r="C25" s="38" t="s">
        <v>97</v>
      </c>
      <c r="D25" s="39">
        <f>SUM(D23:D24)</f>
        <v>387640</v>
      </c>
      <c r="E25" s="344"/>
      <c r="F25" s="280"/>
      <c r="G25" s="39">
        <f>SUM(G23:G24)</f>
        <v>371925</v>
      </c>
      <c r="H25" s="170">
        <f>G25/D25*100</f>
        <v>95.945980806934273</v>
      </c>
      <c r="I25" s="247" t="s">
        <v>97</v>
      </c>
      <c r="J25" s="39">
        <f>SUM(J23:J24)</f>
        <v>204589</v>
      </c>
      <c r="K25" s="344"/>
      <c r="L25" s="39"/>
      <c r="M25" s="39">
        <f>SUM(M23:M24)</f>
        <v>193915</v>
      </c>
      <c r="N25" s="170">
        <f>M25/J25*100</f>
        <v>94.782710702921463</v>
      </c>
    </row>
    <row r="26" spans="1:14" ht="16.5" customHeight="1">
      <c r="A26" s="30"/>
      <c r="B26" s="33" t="s">
        <v>57</v>
      </c>
      <c r="C26" s="34" t="s">
        <v>95</v>
      </c>
      <c r="D26" s="35">
        <v>700220000</v>
      </c>
      <c r="E26" s="355"/>
      <c r="F26" s="279">
        <v>697645755</v>
      </c>
      <c r="G26" s="440">
        <f>F26-D26</f>
        <v>-2574245</v>
      </c>
      <c r="H26" s="36">
        <f t="shared" ref="H26:H31" si="8">F26/D26*100</f>
        <v>99.632366256319443</v>
      </c>
      <c r="I26" s="274" t="s">
        <v>95</v>
      </c>
      <c r="J26" s="35">
        <v>661461000</v>
      </c>
      <c r="K26" s="355"/>
      <c r="L26" s="35">
        <v>555153523</v>
      </c>
      <c r="M26" s="139">
        <f>J26-L26</f>
        <v>106307477</v>
      </c>
      <c r="N26" s="36">
        <f t="shared" ref="N26:N31" si="9">L26/J26*100</f>
        <v>83.928383230455012</v>
      </c>
    </row>
    <row r="27" spans="1:14" ht="16.5" customHeight="1">
      <c r="A27" s="30"/>
      <c r="B27" s="33"/>
      <c r="C27" s="34" t="s">
        <v>96</v>
      </c>
      <c r="D27" s="35">
        <v>144425000</v>
      </c>
      <c r="E27" s="355"/>
      <c r="F27" s="279">
        <v>144422661</v>
      </c>
      <c r="G27" s="440">
        <f>F27-D27</f>
        <v>-2339</v>
      </c>
      <c r="H27" s="36">
        <f t="shared" si="8"/>
        <v>99.998380474294606</v>
      </c>
      <c r="I27" s="274" t="s">
        <v>96</v>
      </c>
      <c r="J27" s="35">
        <v>3351042000</v>
      </c>
      <c r="K27" s="355"/>
      <c r="L27" s="35">
        <v>3350381647</v>
      </c>
      <c r="M27" s="139">
        <f>J27-L27</f>
        <v>660353</v>
      </c>
      <c r="N27" s="36">
        <f t="shared" si="9"/>
        <v>99.980294099566649</v>
      </c>
    </row>
    <row r="28" spans="1:14" ht="16.5" customHeight="1" thickBot="1">
      <c r="A28" s="30"/>
      <c r="B28" s="33" t="s">
        <v>53</v>
      </c>
      <c r="C28" s="34" t="s">
        <v>97</v>
      </c>
      <c r="D28" s="39">
        <f>SUM(D26:D27)</f>
        <v>844645000</v>
      </c>
      <c r="E28" s="344">
        <f>SUM(E26:E27)</f>
        <v>0</v>
      </c>
      <c r="F28" s="280">
        <f>SUM(F26:F27)</f>
        <v>842068416</v>
      </c>
      <c r="G28" s="430">
        <f>SUM(G26:G27)</f>
        <v>-2576584</v>
      </c>
      <c r="H28" s="40">
        <f t="shared" si="8"/>
        <v>99.694950659744634</v>
      </c>
      <c r="I28" s="274" t="s">
        <v>97</v>
      </c>
      <c r="J28" s="39">
        <f>SUM(J26:J27)</f>
        <v>4012503000</v>
      </c>
      <c r="K28" s="344">
        <f t="shared" ref="K28" si="10">SUM(K26:K27)</f>
        <v>0</v>
      </c>
      <c r="L28" s="39">
        <f>SUM(L26:L27)</f>
        <v>3905535170</v>
      </c>
      <c r="M28" s="39">
        <f>SUM(M26:M27)</f>
        <v>106967830</v>
      </c>
      <c r="N28" s="40">
        <f t="shared" si="9"/>
        <v>97.334137071050165</v>
      </c>
    </row>
    <row r="29" spans="1:14" ht="16.5" customHeight="1">
      <c r="A29" s="30"/>
      <c r="B29" s="43"/>
      <c r="C29" s="44" t="s">
        <v>95</v>
      </c>
      <c r="D29" s="45">
        <f>SUM(D8,D11,D14,D17,D20,D26)</f>
        <v>32725981000</v>
      </c>
      <c r="E29" s="345">
        <f>SUM(E8,E11,E14,E17,E20,E26)</f>
        <v>0</v>
      </c>
      <c r="F29" s="282">
        <f>SUM(F8,F11,F14,F17,F20,F26)</f>
        <v>33279596927</v>
      </c>
      <c r="G29" s="442">
        <f>SUM(G8,G11,G14,G17,G20,G26)</f>
        <v>553615927</v>
      </c>
      <c r="H29" s="46">
        <f t="shared" si="8"/>
        <v>101.69167099070306</v>
      </c>
      <c r="I29" s="47" t="s">
        <v>95</v>
      </c>
      <c r="J29" s="45">
        <f>SUM(J8,J11,J14,J17,J20,J26)</f>
        <v>30654665000</v>
      </c>
      <c r="K29" s="345">
        <f t="shared" ref="K29" si="11">SUM(K8,K11,K14,K17,K20,K26)</f>
        <v>0</v>
      </c>
      <c r="L29" s="45">
        <f>SUM(L8,L11,L14,L17,L20,L26)</f>
        <v>29737456319</v>
      </c>
      <c r="M29" s="48">
        <f>SUM(M8,M11,M14,M17,M20,M26)</f>
        <v>917208681</v>
      </c>
      <c r="N29" s="49">
        <f t="shared" si="9"/>
        <v>97.007931155013438</v>
      </c>
    </row>
    <row r="30" spans="1:14" ht="16.5" customHeight="1">
      <c r="A30" s="30"/>
      <c r="B30" s="50" t="s">
        <v>17</v>
      </c>
      <c r="C30" s="51" t="s">
        <v>96</v>
      </c>
      <c r="D30" s="35">
        <f>SUM(D9,D12,D15,D18,D21,D27)</f>
        <v>7889729000</v>
      </c>
      <c r="E30" s="355">
        <f t="shared" ref="E30" si="12">SUM(E9,E12,E15,E18,E21,E27)</f>
        <v>0</v>
      </c>
      <c r="F30" s="279">
        <f>SUM(F9,F12,F15,F18,F21,F27)</f>
        <v>6391143381</v>
      </c>
      <c r="G30" s="440">
        <f>SUM(G9,G12,G15,G18,G21,G27)</f>
        <v>-1498585619</v>
      </c>
      <c r="H30" s="36">
        <f t="shared" si="8"/>
        <v>81.005867007599377</v>
      </c>
      <c r="I30" s="274" t="s">
        <v>96</v>
      </c>
      <c r="J30" s="35">
        <f>SUM(J9,J12,J15,J18,J21,J27)</f>
        <v>17047691800</v>
      </c>
      <c r="K30" s="355">
        <f t="shared" ref="K30" si="13">SUM(K9,K12,K15,K18,K21,K27)</f>
        <v>0</v>
      </c>
      <c r="L30" s="35">
        <f>SUM(L9,L12,L15,L18,L21,L27)</f>
        <v>15544138437</v>
      </c>
      <c r="M30" s="52">
        <f>SUM(M9,M12,M15,M18,M21,M27)</f>
        <v>1503553363</v>
      </c>
      <c r="N30" s="53">
        <f t="shared" si="9"/>
        <v>91.180311207878589</v>
      </c>
    </row>
    <row r="31" spans="1:14" ht="16.5" customHeight="1" thickBot="1">
      <c r="A31" s="30"/>
      <c r="B31" s="54"/>
      <c r="C31" s="55" t="s">
        <v>97</v>
      </c>
      <c r="D31" s="56">
        <f>SUM(D29:D30)</f>
        <v>40615710000</v>
      </c>
      <c r="E31" s="358">
        <f>SUM(E29:E30)</f>
        <v>0</v>
      </c>
      <c r="F31" s="283">
        <f>SUM(F29:F30)</f>
        <v>39670740308</v>
      </c>
      <c r="G31" s="443">
        <f>SUM(G29:G30)</f>
        <v>-944969692</v>
      </c>
      <c r="H31" s="57">
        <f t="shared" si="8"/>
        <v>97.673388715844183</v>
      </c>
      <c r="I31" s="58" t="s">
        <v>97</v>
      </c>
      <c r="J31" s="56">
        <f>SUM(J29:J30)</f>
        <v>47702356800</v>
      </c>
      <c r="K31" s="358">
        <f t="shared" ref="K31:L31" si="14">SUM(K29:K30)</f>
        <v>0</v>
      </c>
      <c r="L31" s="56">
        <f t="shared" si="14"/>
        <v>45281594756</v>
      </c>
      <c r="M31" s="59">
        <f>SUM(M29:M30)</f>
        <v>2420762044</v>
      </c>
      <c r="N31" s="60">
        <f t="shared" si="9"/>
        <v>94.925277897380539</v>
      </c>
    </row>
    <row r="32" spans="1:14" ht="21.75" customHeight="1">
      <c r="B32" s="17" t="s">
        <v>194</v>
      </c>
      <c r="C32" s="61"/>
      <c r="D32" s="62"/>
      <c r="E32" s="62"/>
      <c r="F32" s="62"/>
      <c r="G32" s="62"/>
      <c r="H32" s="63"/>
      <c r="I32" s="64"/>
      <c r="J32" s="65"/>
      <c r="K32" s="65"/>
      <c r="L32" s="65"/>
      <c r="M32" s="66"/>
      <c r="N32" s="67"/>
    </row>
    <row r="33" spans="2:3">
      <c r="B33" s="160"/>
      <c r="C33" s="22"/>
    </row>
  </sheetData>
  <mergeCells count="4">
    <mergeCell ref="J4:N4"/>
    <mergeCell ref="B6:B7"/>
    <mergeCell ref="C6:H6"/>
    <mergeCell ref="I6:N6"/>
  </mergeCells>
  <phoneticPr fontId="2"/>
  <pageMargins left="0.59055118110236227" right="0.55118110236220474" top="0.98425196850393704" bottom="0.68" header="0.51181102362204722" footer="0.51181102362204722"/>
  <pageSetup paperSize="9" scale="98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35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130" customWidth="1"/>
    <col min="5" max="5" width="8.125" style="131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8" customFormat="1" ht="17.25" customHeight="1">
      <c r="B2" s="6" t="s">
        <v>69</v>
      </c>
      <c r="C2" s="7"/>
      <c r="D2" s="132"/>
      <c r="E2" s="133"/>
      <c r="F2" s="7"/>
      <c r="G2" s="134"/>
    </row>
    <row r="3" spans="2:12" s="8" customFormat="1" ht="13.5" customHeight="1">
      <c r="B3" s="6"/>
      <c r="C3" s="7"/>
      <c r="D3" s="132"/>
      <c r="E3" s="133"/>
      <c r="F3" s="7"/>
      <c r="G3" s="134"/>
    </row>
    <row r="4" spans="2:12" ht="14.25" customHeight="1">
      <c r="H4" s="9" t="s">
        <v>148</v>
      </c>
      <c r="I4" s="135"/>
    </row>
    <row r="5" spans="2:12" ht="8.25" customHeight="1" thickBot="1"/>
    <row r="6" spans="2:12" ht="19.5" customHeight="1" thickBot="1">
      <c r="B6" s="142" t="s">
        <v>70</v>
      </c>
      <c r="C6" s="143" t="s">
        <v>72</v>
      </c>
      <c r="D6" s="144" t="s">
        <v>71</v>
      </c>
      <c r="E6" s="145" t="s">
        <v>71</v>
      </c>
      <c r="F6" s="146" t="s">
        <v>27</v>
      </c>
      <c r="G6" s="143" t="s">
        <v>72</v>
      </c>
      <c r="H6" s="147" t="s">
        <v>71</v>
      </c>
      <c r="J6" s="1" t="s">
        <v>106</v>
      </c>
      <c r="L6" s="1" t="s">
        <v>107</v>
      </c>
    </row>
    <row r="7" spans="2:12" ht="28.5" customHeight="1" thickTop="1">
      <c r="B7" s="141"/>
      <c r="C7" s="39"/>
      <c r="D7" s="148" t="e">
        <f>ROUND(C7/$C$17*100,1)</f>
        <v>#DIV/0!</v>
      </c>
      <c r="E7" s="149" t="e">
        <f>C7/$C$17*100</f>
        <v>#DIV/0!</v>
      </c>
      <c r="F7" s="100"/>
      <c r="G7" s="39"/>
      <c r="H7" s="40" t="e">
        <f>ROUND(G7/$G$17*100,1)</f>
        <v>#DIV/0!</v>
      </c>
      <c r="J7" s="140" t="e">
        <f>C7/$C$17*100</f>
        <v>#DIV/0!</v>
      </c>
      <c r="L7" s="1" t="e">
        <f t="shared" ref="L7:L17" si="0">G7/$G$17*100</f>
        <v>#DIV/0!</v>
      </c>
    </row>
    <row r="8" spans="2:12" ht="28.5" customHeight="1">
      <c r="B8" s="141"/>
      <c r="C8" s="71"/>
      <c r="D8" s="148"/>
      <c r="E8" s="149" t="e">
        <f>C8/$C$17*100</f>
        <v>#DIV/0!</v>
      </c>
      <c r="F8" s="229"/>
      <c r="G8" s="71"/>
      <c r="H8" s="150"/>
      <c r="J8" s="136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162"/>
      <c r="C9" s="76"/>
      <c r="D9" s="148"/>
      <c r="E9" s="149"/>
      <c r="F9" s="75"/>
      <c r="G9" s="71"/>
      <c r="H9" s="150"/>
      <c r="J9" s="136" t="e">
        <f t="shared" si="1"/>
        <v>#DIV/0!</v>
      </c>
      <c r="L9" s="1" t="e">
        <f t="shared" si="0"/>
        <v>#DIV/0!</v>
      </c>
    </row>
    <row r="10" spans="2:12" ht="28.5" hidden="1" customHeight="1">
      <c r="B10" s="141"/>
      <c r="C10" s="76"/>
      <c r="D10" s="148"/>
      <c r="E10" s="149" t="e">
        <f>C10/$C$17*100</f>
        <v>#DIV/0!</v>
      </c>
      <c r="F10" s="75"/>
      <c r="G10" s="71"/>
      <c r="H10" s="150"/>
      <c r="J10" s="136" t="e">
        <f t="shared" si="1"/>
        <v>#DIV/0!</v>
      </c>
      <c r="L10" s="1" t="e">
        <f t="shared" si="0"/>
        <v>#DIV/0!</v>
      </c>
    </row>
    <row r="11" spans="2:12" ht="28.5" hidden="1" customHeight="1">
      <c r="B11" s="141"/>
      <c r="C11" s="76"/>
      <c r="D11" s="148"/>
      <c r="E11" s="149" t="e">
        <f>C11/$C$17*100</f>
        <v>#DIV/0!</v>
      </c>
      <c r="F11" s="75"/>
      <c r="G11" s="76"/>
      <c r="H11" s="151"/>
      <c r="J11" s="136" t="e">
        <f t="shared" si="1"/>
        <v>#DIV/0!</v>
      </c>
      <c r="L11" s="1" t="e">
        <f t="shared" si="0"/>
        <v>#DIV/0!</v>
      </c>
    </row>
    <row r="12" spans="2:12" ht="28.5" hidden="1" customHeight="1">
      <c r="B12" s="141"/>
      <c r="C12" s="76"/>
      <c r="D12" s="152"/>
      <c r="E12" s="149"/>
      <c r="F12" s="153"/>
      <c r="G12" s="76"/>
      <c r="H12" s="151"/>
      <c r="J12" s="136" t="e">
        <f t="shared" si="1"/>
        <v>#DIV/0!</v>
      </c>
      <c r="L12" s="1" t="e">
        <f t="shared" si="0"/>
        <v>#DIV/0!</v>
      </c>
    </row>
    <row r="13" spans="2:12" ht="28.5" hidden="1" customHeight="1">
      <c r="B13" s="141"/>
      <c r="C13" s="76"/>
      <c r="D13" s="152"/>
      <c r="E13" s="149"/>
      <c r="F13" s="154"/>
      <c r="G13" s="76"/>
      <c r="H13" s="151"/>
      <c r="J13" s="136" t="e">
        <f t="shared" si="1"/>
        <v>#DIV/0!</v>
      </c>
      <c r="L13" s="1" t="e">
        <f t="shared" si="0"/>
        <v>#DIV/0!</v>
      </c>
    </row>
    <row r="14" spans="2:12" ht="28.5" hidden="1" customHeight="1">
      <c r="B14" s="141"/>
      <c r="C14" s="76"/>
      <c r="D14" s="152"/>
      <c r="E14" s="149"/>
      <c r="F14" s="154"/>
      <c r="G14" s="76"/>
      <c r="H14" s="151"/>
      <c r="J14" s="136" t="e">
        <f t="shared" si="1"/>
        <v>#DIV/0!</v>
      </c>
      <c r="L14" s="1" t="e">
        <f t="shared" si="0"/>
        <v>#DIV/0!</v>
      </c>
    </row>
    <row r="15" spans="2:12" ht="28.5" hidden="1" customHeight="1">
      <c r="B15" s="141"/>
      <c r="C15" s="76"/>
      <c r="D15" s="152"/>
      <c r="E15" s="149" t="e">
        <f>C15/$C$17*100</f>
        <v>#DIV/0!</v>
      </c>
      <c r="F15" s="154"/>
      <c r="G15" s="76"/>
      <c r="H15" s="151"/>
      <c r="J15" s="136" t="e">
        <f t="shared" si="1"/>
        <v>#DIV/0!</v>
      </c>
      <c r="L15" s="1" t="e">
        <f t="shared" si="0"/>
        <v>#DIV/0!</v>
      </c>
    </row>
    <row r="16" spans="2:12" ht="28.5" hidden="1" customHeight="1">
      <c r="B16" s="141"/>
      <c r="C16" s="76"/>
      <c r="D16" s="152"/>
      <c r="E16" s="149" t="e">
        <f>C16/$C$17*100</f>
        <v>#DIV/0!</v>
      </c>
      <c r="F16" s="154"/>
      <c r="G16" s="76"/>
      <c r="H16" s="151"/>
      <c r="J16" s="136" t="e">
        <f t="shared" si="1"/>
        <v>#DIV/0!</v>
      </c>
      <c r="L16" s="1" t="e">
        <f t="shared" si="0"/>
        <v>#DIV/0!</v>
      </c>
    </row>
    <row r="17" spans="2:12" ht="28.5" customHeight="1" thickBot="1">
      <c r="B17" s="155" t="s">
        <v>73</v>
      </c>
      <c r="C17" s="103">
        <f>SUM(C7:C16)</f>
        <v>0</v>
      </c>
      <c r="D17" s="156" t="e">
        <f>SUM(D7:D16)</f>
        <v>#DIV/0!</v>
      </c>
      <c r="E17" s="157" t="e">
        <f>SUM(E7:E16)</f>
        <v>#DIV/0!</v>
      </c>
      <c r="F17" s="158" t="s">
        <v>73</v>
      </c>
      <c r="G17" s="103">
        <f>SUM(G7:G16)</f>
        <v>0</v>
      </c>
      <c r="H17" s="156" t="e">
        <f>SUM(H7:H16)</f>
        <v>#DIV/0!</v>
      </c>
      <c r="J17" s="140" t="e">
        <f t="shared" si="1"/>
        <v>#DIV/0!</v>
      </c>
      <c r="L17" s="136" t="e">
        <f t="shared" si="0"/>
        <v>#DIV/0!</v>
      </c>
    </row>
    <row r="18" spans="2:12" ht="10.5" customHeight="1">
      <c r="B18" s="17"/>
      <c r="C18" s="17"/>
      <c r="D18" s="137"/>
      <c r="E18" s="138"/>
      <c r="F18" s="17"/>
      <c r="G18" s="17"/>
      <c r="H18" s="17"/>
    </row>
    <row r="19" spans="2:12" ht="18" customHeight="1">
      <c r="B19" s="17" t="s">
        <v>10</v>
      </c>
      <c r="C19" s="17"/>
      <c r="D19" s="137"/>
      <c r="E19" s="138"/>
      <c r="F19" s="17"/>
      <c r="G19" s="17"/>
      <c r="H19" s="17"/>
    </row>
    <row r="32" spans="2:12" ht="18" customHeight="1">
      <c r="I32" s="3"/>
      <c r="J32" s="3"/>
    </row>
    <row r="33" spans="9:10" ht="18" customHeight="1">
      <c r="I33" s="3"/>
      <c r="J33" s="3"/>
    </row>
    <row r="34" spans="9:10" ht="18" customHeight="1">
      <c r="I34" s="3"/>
      <c r="J34" s="3"/>
    </row>
    <row r="35" spans="9:10" ht="18" customHeight="1">
      <c r="I35" s="3"/>
      <c r="J35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rgb="FFFFFF00"/>
  </sheetPr>
  <dimension ref="B2:M43"/>
  <sheetViews>
    <sheetView view="pageBreakPreview" topLeftCell="A10" zoomScale="145" zoomScaleNormal="100" zoomScaleSheetLayoutView="145" workbookViewId="0">
      <selection activeCell="I28" sqref="I28"/>
    </sheetView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7"/>
    <col min="9" max="10" width="13.375" style="17" bestFit="1" customWidth="1"/>
    <col min="11" max="11" width="20.375" style="17" bestFit="1" customWidth="1"/>
    <col min="12" max="13" width="13.375" style="17" bestFit="1" customWidth="1"/>
    <col min="14" max="16384" width="9" style="1"/>
  </cols>
  <sheetData>
    <row r="2" spans="2:13" s="8" customFormat="1" ht="17.25">
      <c r="B2" s="6" t="s">
        <v>247</v>
      </c>
      <c r="C2" s="7"/>
      <c r="D2" s="7"/>
      <c r="E2" s="7"/>
      <c r="G2" s="17"/>
      <c r="M2" s="17"/>
    </row>
    <row r="3" spans="2:13" s="8" customFormat="1" ht="13.5" customHeight="1">
      <c r="C3" s="7"/>
      <c r="D3" s="7"/>
      <c r="E3" s="7"/>
      <c r="G3" s="17"/>
      <c r="M3" s="17"/>
    </row>
    <row r="4" spans="2:13" ht="14.25" customHeight="1">
      <c r="E4" s="284" t="s">
        <v>98</v>
      </c>
    </row>
    <row r="5" spans="2:13" ht="14.25" thickBot="1"/>
    <row r="6" spans="2:13" ht="19.5" customHeight="1" thickBot="1">
      <c r="B6" s="10" t="s">
        <v>66</v>
      </c>
      <c r="C6" s="11" t="s">
        <v>68</v>
      </c>
      <c r="D6" s="10" t="s">
        <v>66</v>
      </c>
      <c r="E6" s="11" t="s">
        <v>67</v>
      </c>
    </row>
    <row r="7" spans="2:13" ht="23.25" customHeight="1" thickTop="1">
      <c r="B7" s="247" t="s">
        <v>60</v>
      </c>
      <c r="C7" s="12">
        <f>ROUND(F36/1000,0)</f>
        <v>356357</v>
      </c>
      <c r="D7" s="247" t="s">
        <v>61</v>
      </c>
      <c r="E7" s="13">
        <f>ROUND(SUM(F39:F40),0)</f>
        <v>43154629</v>
      </c>
      <c r="F7" s="14"/>
    </row>
    <row r="8" spans="2:13" ht="23.25" customHeight="1">
      <c r="B8" s="172" t="s">
        <v>62</v>
      </c>
      <c r="C8" s="12">
        <f>ROUND(F37/1000,0)</f>
        <v>1792487</v>
      </c>
      <c r="D8" s="172" t="s">
        <v>63</v>
      </c>
      <c r="E8" s="12">
        <f>ROUND(F41,0)</f>
        <v>1120173</v>
      </c>
      <c r="F8" s="14"/>
    </row>
    <row r="9" spans="2:13" ht="23.25" customHeight="1" thickBot="1">
      <c r="B9" s="15" t="s">
        <v>64</v>
      </c>
      <c r="C9" s="16">
        <f>ROUND(F38/1000,0)</f>
        <v>13864276</v>
      </c>
      <c r="D9" s="15" t="s">
        <v>65</v>
      </c>
      <c r="E9" s="16">
        <f>ROUND(SUM(F42:F43),0)</f>
        <v>47454421</v>
      </c>
      <c r="F9" s="14"/>
    </row>
    <row r="15" spans="2:13" ht="17.25">
      <c r="B15" s="6" t="s">
        <v>248</v>
      </c>
      <c r="C15" s="7"/>
      <c r="D15" s="134"/>
      <c r="E15" s="8"/>
    </row>
    <row r="16" spans="2:13" ht="17.25">
      <c r="B16" s="6"/>
      <c r="C16" s="7"/>
      <c r="D16" s="134"/>
      <c r="E16" s="8"/>
    </row>
    <row r="17" spans="2:13">
      <c r="D17" s="284" t="s">
        <v>221</v>
      </c>
    </row>
    <row r="18" spans="2:13" ht="14.25" thickBot="1"/>
    <row r="19" spans="2:13" ht="14.25" thickBot="1">
      <c r="B19" s="10" t="s">
        <v>70</v>
      </c>
      <c r="C19" s="251" t="s">
        <v>27</v>
      </c>
      <c r="D19" s="11" t="s">
        <v>72</v>
      </c>
      <c r="F19" s="17"/>
      <c r="M19" s="1"/>
    </row>
    <row r="20" spans="2:13" ht="14.25" customHeight="1" thickTop="1">
      <c r="B20" s="603" t="s">
        <v>216</v>
      </c>
      <c r="C20" s="604"/>
      <c r="D20" s="605"/>
      <c r="F20" s="17"/>
      <c r="M20" s="1"/>
    </row>
    <row r="21" spans="2:13" ht="13.5" customHeight="1">
      <c r="B21" s="606"/>
      <c r="C21" s="607"/>
      <c r="D21" s="608"/>
      <c r="F21" s="17"/>
      <c r="M21" s="1"/>
    </row>
    <row r="22" spans="2:13" ht="13.5" customHeight="1">
      <c r="B22" s="606"/>
      <c r="C22" s="607"/>
      <c r="D22" s="608"/>
      <c r="F22" s="17"/>
      <c r="M22" s="1"/>
    </row>
    <row r="23" spans="2:13" ht="13.5" customHeight="1">
      <c r="B23" s="606"/>
      <c r="C23" s="607"/>
      <c r="D23" s="608"/>
      <c r="F23" s="17"/>
      <c r="M23" s="1"/>
    </row>
    <row r="24" spans="2:13" ht="13.5" customHeight="1">
      <c r="B24" s="606"/>
      <c r="C24" s="607"/>
      <c r="D24" s="608"/>
      <c r="F24" s="17"/>
      <c r="M24" s="1"/>
    </row>
    <row r="25" spans="2:13" ht="13.5" customHeight="1">
      <c r="B25" s="606"/>
      <c r="C25" s="607"/>
      <c r="D25" s="608"/>
      <c r="F25" s="17"/>
      <c r="M25" s="1"/>
    </row>
    <row r="26" spans="2:13" ht="13.5" customHeight="1">
      <c r="B26" s="606"/>
      <c r="C26" s="607"/>
      <c r="D26" s="608"/>
      <c r="F26" s="17"/>
      <c r="M26" s="1"/>
    </row>
    <row r="27" spans="2:13" ht="13.5" customHeight="1">
      <c r="B27" s="606"/>
      <c r="C27" s="607"/>
      <c r="D27" s="608"/>
      <c r="F27" s="17"/>
      <c r="M27" s="1"/>
    </row>
    <row r="28" spans="2:13" ht="13.5" customHeight="1">
      <c r="B28" s="606"/>
      <c r="C28" s="607"/>
      <c r="D28" s="608"/>
      <c r="F28" s="17"/>
      <c r="M28" s="1"/>
    </row>
    <row r="29" spans="2:13" ht="13.5" customHeight="1">
      <c r="B29" s="606"/>
      <c r="C29" s="607"/>
      <c r="D29" s="608"/>
      <c r="F29" s="17"/>
      <c r="M29" s="1"/>
    </row>
    <row r="30" spans="2:13" ht="14.25" thickBot="1">
      <c r="B30" s="609"/>
      <c r="C30" s="610"/>
      <c r="D30" s="611"/>
      <c r="F30" s="17"/>
      <c r="M30" s="1"/>
    </row>
    <row r="31" spans="2:13">
      <c r="B31" s="17"/>
      <c r="C31" s="17"/>
      <c r="D31" s="17"/>
      <c r="E31" s="17"/>
    </row>
    <row r="33" spans="2:7">
      <c r="C33" s="18"/>
    </row>
    <row r="34" spans="2:7">
      <c r="B34" s="1" t="s">
        <v>143</v>
      </c>
    </row>
    <row r="35" spans="2:7">
      <c r="B35" s="165" t="s">
        <v>125</v>
      </c>
      <c r="C35" s="165" t="s">
        <v>127</v>
      </c>
      <c r="D35" s="165" t="s">
        <v>131</v>
      </c>
      <c r="E35" s="165" t="s">
        <v>133</v>
      </c>
      <c r="F35" s="165" t="s">
        <v>134</v>
      </c>
    </row>
    <row r="36" spans="2:7">
      <c r="B36" s="166" t="s">
        <v>124</v>
      </c>
      <c r="C36" s="166" t="s">
        <v>126</v>
      </c>
      <c r="D36" s="166" t="s">
        <v>130</v>
      </c>
      <c r="E36" s="166" t="s">
        <v>132</v>
      </c>
      <c r="F36" s="167">
        <v>356356500</v>
      </c>
      <c r="G36" s="17" t="s">
        <v>215</v>
      </c>
    </row>
    <row r="37" spans="2:7">
      <c r="B37" s="166" t="s">
        <v>62</v>
      </c>
      <c r="C37" s="166" t="s">
        <v>126</v>
      </c>
      <c r="D37" s="166" t="s">
        <v>129</v>
      </c>
      <c r="E37" s="166" t="s">
        <v>132</v>
      </c>
      <c r="F37" s="167">
        <v>1792486908</v>
      </c>
      <c r="G37" s="17" t="s">
        <v>215</v>
      </c>
    </row>
    <row r="38" spans="2:7">
      <c r="B38" s="166" t="s">
        <v>64</v>
      </c>
      <c r="C38" s="166" t="s">
        <v>126</v>
      </c>
      <c r="D38" s="166" t="s">
        <v>135</v>
      </c>
      <c r="E38" s="166" t="s">
        <v>144</v>
      </c>
      <c r="F38" s="167">
        <v>13864276123</v>
      </c>
      <c r="G38" s="17" t="s">
        <v>215</v>
      </c>
    </row>
    <row r="39" spans="2:7" ht="21">
      <c r="B39" s="600" t="s">
        <v>61</v>
      </c>
      <c r="C39" s="166" t="s">
        <v>126</v>
      </c>
      <c r="D39" s="275" t="s">
        <v>128</v>
      </c>
      <c r="E39" s="168" t="s">
        <v>137</v>
      </c>
      <c r="F39" s="169">
        <v>797810.52</v>
      </c>
      <c r="G39" s="330" t="s">
        <v>215</v>
      </c>
    </row>
    <row r="40" spans="2:7" ht="21">
      <c r="B40" s="601"/>
      <c r="C40" s="275" t="s">
        <v>136</v>
      </c>
      <c r="D40" s="275" t="s">
        <v>139</v>
      </c>
      <c r="E40" s="168" t="s">
        <v>141</v>
      </c>
      <c r="F40" s="169">
        <v>42356818.509999998</v>
      </c>
      <c r="G40" s="331" t="s">
        <v>215</v>
      </c>
    </row>
    <row r="41" spans="2:7" ht="21">
      <c r="B41" s="250" t="s">
        <v>63</v>
      </c>
      <c r="C41" s="250" t="s">
        <v>136</v>
      </c>
      <c r="D41" s="250" t="s">
        <v>139</v>
      </c>
      <c r="E41" s="168" t="s">
        <v>140</v>
      </c>
      <c r="F41" s="169">
        <v>1120173.3899999999</v>
      </c>
      <c r="G41" s="330" t="s">
        <v>215</v>
      </c>
    </row>
    <row r="42" spans="2:7" ht="21">
      <c r="B42" s="602" t="s">
        <v>65</v>
      </c>
      <c r="C42" s="166" t="s">
        <v>126</v>
      </c>
      <c r="D42" s="250" t="s">
        <v>128</v>
      </c>
      <c r="E42" s="168" t="s">
        <v>138</v>
      </c>
      <c r="F42" s="169">
        <v>47454420.770000003</v>
      </c>
      <c r="G42" s="330" t="s">
        <v>215</v>
      </c>
    </row>
    <row r="43" spans="2:7" ht="21">
      <c r="B43" s="602"/>
      <c r="C43" s="250" t="s">
        <v>136</v>
      </c>
      <c r="D43" s="250" t="s">
        <v>139</v>
      </c>
      <c r="E43" s="168" t="s">
        <v>142</v>
      </c>
      <c r="F43" s="169">
        <v>0</v>
      </c>
      <c r="G43" s="330" t="s">
        <v>215</v>
      </c>
    </row>
  </sheetData>
  <mergeCells count="3">
    <mergeCell ref="B39:B40"/>
    <mergeCell ref="B42:B43"/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45AE-069A-4048-8488-1822A22794CA}">
  <sheetPr>
    <tabColor rgb="FFFFFF00"/>
    <pageSetUpPr fitToPage="1"/>
  </sheetPr>
  <dimension ref="A2:O38"/>
  <sheetViews>
    <sheetView view="pageBreakPreview" topLeftCell="A4" zoomScale="115" zoomScaleNormal="100" zoomScaleSheetLayoutView="115" workbookViewId="0">
      <selection activeCell="H10" sqref="H10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68" customWidth="1"/>
    <col min="5" max="5" width="16.625" style="68" hidden="1" customWidth="1"/>
    <col min="6" max="6" width="16.625" style="68" customWidth="1"/>
    <col min="7" max="7" width="16.625" style="68" hidden="1" customWidth="1"/>
    <col min="8" max="8" width="12" style="68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6.625" style="445" hidden="1" customWidth="1"/>
    <col min="14" max="14" width="16.625" style="1" customWidth="1"/>
    <col min="15" max="15" width="10.125" style="1" customWidth="1"/>
    <col min="16" max="16384" width="9" style="1"/>
  </cols>
  <sheetData>
    <row r="2" spans="1:15" s="8" customFormat="1" ht="17.25">
      <c r="A2" s="495" t="s">
        <v>249</v>
      </c>
      <c r="B2" s="496"/>
      <c r="C2" s="496"/>
      <c r="D2" s="496"/>
      <c r="E2" s="441"/>
      <c r="F2" s="347"/>
      <c r="G2" s="7"/>
      <c r="H2" s="7"/>
      <c r="M2" s="444"/>
    </row>
    <row r="4" spans="1:15" s="69" customFormat="1" ht="14.25">
      <c r="A4" s="104" t="s">
        <v>3</v>
      </c>
      <c r="D4" s="105"/>
      <c r="E4" s="105"/>
      <c r="F4" s="105"/>
      <c r="G4" s="497"/>
      <c r="H4" s="497"/>
      <c r="J4" s="104" t="s">
        <v>59</v>
      </c>
      <c r="L4" s="105"/>
      <c r="M4" s="105"/>
      <c r="N4" s="105"/>
    </row>
    <row r="5" spans="1:15">
      <c r="F5" s="498" t="s">
        <v>10</v>
      </c>
      <c r="G5" s="498"/>
      <c r="H5" s="498"/>
      <c r="L5" s="68"/>
      <c r="M5" s="68"/>
      <c r="N5" s="68"/>
      <c r="O5" s="338" t="s">
        <v>100</v>
      </c>
    </row>
    <row r="6" spans="1:15" ht="14.25" thickBot="1">
      <c r="G6" s="337"/>
      <c r="H6" s="337"/>
      <c r="L6" s="68"/>
      <c r="M6" s="68"/>
      <c r="N6" s="68"/>
      <c r="O6" s="338"/>
    </row>
    <row r="7" spans="1:15" ht="11.25" customHeight="1">
      <c r="A7" s="106"/>
      <c r="B7" s="107"/>
      <c r="C7" s="108"/>
      <c r="D7" s="392"/>
      <c r="E7" s="499" t="s">
        <v>260</v>
      </c>
      <c r="F7" s="612" t="s">
        <v>197</v>
      </c>
      <c r="G7" s="499" t="s">
        <v>193</v>
      </c>
      <c r="H7" s="255"/>
      <c r="J7" s="93"/>
      <c r="K7" s="94"/>
      <c r="L7" s="348"/>
      <c r="M7" s="499" t="s">
        <v>261</v>
      </c>
      <c r="N7" s="612" t="s">
        <v>196</v>
      </c>
      <c r="O7" s="298"/>
    </row>
    <row r="8" spans="1:15">
      <c r="A8" s="109"/>
      <c r="B8" s="493" t="s">
        <v>0</v>
      </c>
      <c r="C8" s="494"/>
      <c r="D8" s="391" t="s">
        <v>192</v>
      </c>
      <c r="E8" s="502"/>
      <c r="F8" s="615"/>
      <c r="G8" s="502"/>
      <c r="H8" s="256" t="s">
        <v>58</v>
      </c>
      <c r="J8" s="95"/>
      <c r="K8" s="96" t="s">
        <v>0</v>
      </c>
      <c r="L8" s="390" t="s">
        <v>156</v>
      </c>
      <c r="M8" s="500"/>
      <c r="N8" s="613"/>
      <c r="O8" s="299" t="s">
        <v>9</v>
      </c>
    </row>
    <row r="9" spans="1:15" ht="11.25" customHeight="1" thickBot="1">
      <c r="A9" s="110"/>
      <c r="B9" s="111"/>
      <c r="C9" s="112"/>
      <c r="D9" s="389"/>
      <c r="E9" s="503"/>
      <c r="F9" s="616"/>
      <c r="G9" s="503"/>
      <c r="H9" s="257"/>
      <c r="J9" s="97"/>
      <c r="K9" s="98"/>
      <c r="L9" s="388"/>
      <c r="M9" s="501"/>
      <c r="N9" s="614"/>
      <c r="O9" s="300"/>
    </row>
    <row r="10" spans="1:15" ht="20.100000000000001" customHeight="1" thickTop="1">
      <c r="A10" s="387" t="s">
        <v>4</v>
      </c>
      <c r="B10" s="375">
        <v>1</v>
      </c>
      <c r="C10" s="384" t="s">
        <v>11</v>
      </c>
      <c r="D10" s="381">
        <v>20817412</v>
      </c>
      <c r="E10" s="344">
        <v>11513372772</v>
      </c>
      <c r="F10" s="39">
        <f>ROUND(E10,-3)/1000</f>
        <v>11513373</v>
      </c>
      <c r="G10" s="344"/>
      <c r="H10" s="386">
        <f t="shared" ref="H10:H34" si="0">F10/D10*100</f>
        <v>55.306456921734558</v>
      </c>
      <c r="J10" s="385">
        <v>1</v>
      </c>
      <c r="K10" s="384" t="s">
        <v>28</v>
      </c>
      <c r="L10" s="373">
        <v>321761</v>
      </c>
      <c r="M10" s="451">
        <v>173379911</v>
      </c>
      <c r="N10" s="71">
        <f>ROUND(M10,-3)/1000</f>
        <v>173380</v>
      </c>
      <c r="O10" s="383">
        <f>N10/L10*100</f>
        <v>53.884715674056203</v>
      </c>
    </row>
    <row r="11" spans="1:15" ht="20.100000000000001" customHeight="1">
      <c r="A11" s="378"/>
      <c r="B11" s="377">
        <v>2</v>
      </c>
      <c r="C11" s="374" t="s">
        <v>18</v>
      </c>
      <c r="D11" s="373">
        <v>738875</v>
      </c>
      <c r="E11" s="446">
        <v>224412444</v>
      </c>
      <c r="F11" s="71">
        <f t="shared" ref="F11:F31" si="1">ROUND(E11,-3)/1000</f>
        <v>224412</v>
      </c>
      <c r="G11" s="446"/>
      <c r="H11" s="383">
        <f t="shared" si="0"/>
        <v>30.372119776687533</v>
      </c>
      <c r="J11" s="382">
        <v>2</v>
      </c>
      <c r="K11" s="374" t="s">
        <v>29</v>
      </c>
      <c r="L11" s="373">
        <v>10986111</v>
      </c>
      <c r="M11" s="446">
        <v>2018209267</v>
      </c>
      <c r="N11" s="373">
        <f t="shared" ref="N11:N23" si="2">ROUND(M11,-3)/1000</f>
        <v>2018209</v>
      </c>
      <c r="O11" s="383">
        <f t="shared" ref="O11:O23" si="3">N11/L11*100</f>
        <v>18.370549869740074</v>
      </c>
    </row>
    <row r="12" spans="1:15" ht="20.100000000000001" customHeight="1">
      <c r="A12" s="378"/>
      <c r="B12" s="377">
        <v>3</v>
      </c>
      <c r="C12" s="374" t="s">
        <v>19</v>
      </c>
      <c r="D12" s="373">
        <v>11000</v>
      </c>
      <c r="E12" s="446">
        <v>3840000</v>
      </c>
      <c r="F12" s="71">
        <f t="shared" si="1"/>
        <v>3840</v>
      </c>
      <c r="G12" s="446"/>
      <c r="H12" s="372">
        <f t="shared" si="0"/>
        <v>34.909090909090914</v>
      </c>
      <c r="J12" s="382">
        <v>3</v>
      </c>
      <c r="K12" s="374" t="s">
        <v>30</v>
      </c>
      <c r="L12" s="373">
        <v>34655533</v>
      </c>
      <c r="M12" s="451">
        <v>14982626789</v>
      </c>
      <c r="N12" s="373">
        <f t="shared" si="2"/>
        <v>14982627</v>
      </c>
      <c r="O12" s="383">
        <f t="shared" si="3"/>
        <v>43.233001206474015</v>
      </c>
    </row>
    <row r="13" spans="1:15" ht="20.100000000000001" customHeight="1">
      <c r="A13" s="378"/>
      <c r="B13" s="377">
        <v>4</v>
      </c>
      <c r="C13" s="374" t="s">
        <v>74</v>
      </c>
      <c r="D13" s="373">
        <v>41000</v>
      </c>
      <c r="E13" s="446">
        <v>10952000</v>
      </c>
      <c r="F13" s="71">
        <f t="shared" si="1"/>
        <v>10952</v>
      </c>
      <c r="G13" s="446"/>
      <c r="H13" s="372">
        <f t="shared" si="0"/>
        <v>26.712195121951222</v>
      </c>
      <c r="J13" s="382">
        <v>4</v>
      </c>
      <c r="K13" s="374" t="s">
        <v>31</v>
      </c>
      <c r="L13" s="373">
        <v>7109379</v>
      </c>
      <c r="M13" s="451">
        <v>2327980912</v>
      </c>
      <c r="N13" s="373">
        <f t="shared" si="2"/>
        <v>2327981</v>
      </c>
      <c r="O13" s="383">
        <f t="shared" si="3"/>
        <v>32.74520882906932</v>
      </c>
    </row>
    <row r="14" spans="1:15" ht="20.100000000000001" customHeight="1">
      <c r="A14" s="378"/>
      <c r="B14" s="377">
        <v>5</v>
      </c>
      <c r="C14" s="374" t="s">
        <v>75</v>
      </c>
      <c r="D14" s="373">
        <v>44000</v>
      </c>
      <c r="E14" s="446">
        <v>0</v>
      </c>
      <c r="F14" s="71">
        <f t="shared" si="1"/>
        <v>0</v>
      </c>
      <c r="G14" s="446"/>
      <c r="H14" s="372">
        <f t="shared" si="0"/>
        <v>0</v>
      </c>
      <c r="J14" s="382">
        <v>5</v>
      </c>
      <c r="K14" s="374" t="s">
        <v>32</v>
      </c>
      <c r="L14" s="373">
        <v>113087</v>
      </c>
      <c r="M14" s="451">
        <v>65679926</v>
      </c>
      <c r="N14" s="373">
        <f t="shared" si="2"/>
        <v>65680</v>
      </c>
      <c r="O14" s="383">
        <f t="shared" si="3"/>
        <v>58.079177978016929</v>
      </c>
    </row>
    <row r="15" spans="1:15" ht="20.100000000000001" customHeight="1">
      <c r="A15" s="378"/>
      <c r="B15" s="377">
        <v>6</v>
      </c>
      <c r="C15" s="374" t="s">
        <v>149</v>
      </c>
      <c r="D15" s="373">
        <v>276000</v>
      </c>
      <c r="E15" s="446">
        <v>170857000</v>
      </c>
      <c r="F15" s="71">
        <f t="shared" si="1"/>
        <v>170857</v>
      </c>
      <c r="G15" s="446"/>
      <c r="H15" s="372">
        <f t="shared" si="0"/>
        <v>61.904710144927535</v>
      </c>
      <c r="J15" s="382">
        <v>6</v>
      </c>
      <c r="K15" s="374" t="s">
        <v>33</v>
      </c>
      <c r="L15" s="373">
        <v>1281164</v>
      </c>
      <c r="M15" s="446">
        <v>259017493</v>
      </c>
      <c r="N15" s="373">
        <f t="shared" si="2"/>
        <v>259017</v>
      </c>
      <c r="O15" s="383">
        <f t="shared" si="3"/>
        <v>20.21731800144244</v>
      </c>
    </row>
    <row r="16" spans="1:15" ht="20.100000000000001" customHeight="1">
      <c r="A16" s="378"/>
      <c r="B16" s="377">
        <v>7</v>
      </c>
      <c r="C16" s="374" t="s">
        <v>20</v>
      </c>
      <c r="D16" s="373">
        <v>4230000</v>
      </c>
      <c r="E16" s="446">
        <v>2379034000</v>
      </c>
      <c r="F16" s="71">
        <f t="shared" si="1"/>
        <v>2379034</v>
      </c>
      <c r="G16" s="446"/>
      <c r="H16" s="372">
        <f t="shared" si="0"/>
        <v>56.241938534278958</v>
      </c>
      <c r="J16" s="382">
        <v>7</v>
      </c>
      <c r="K16" s="374" t="s">
        <v>34</v>
      </c>
      <c r="L16" s="373">
        <v>3396749</v>
      </c>
      <c r="M16" s="451">
        <v>2424500666</v>
      </c>
      <c r="N16" s="373">
        <f t="shared" si="2"/>
        <v>2424501</v>
      </c>
      <c r="O16" s="383">
        <f t="shared" si="3"/>
        <v>71.377102046692301</v>
      </c>
    </row>
    <row r="17" spans="1:15" ht="20.100000000000001" customHeight="1">
      <c r="A17" s="378"/>
      <c r="B17" s="375">
        <v>8</v>
      </c>
      <c r="C17" s="374" t="s">
        <v>77</v>
      </c>
      <c r="D17" s="373">
        <v>8700</v>
      </c>
      <c r="E17" s="446">
        <v>2887080</v>
      </c>
      <c r="F17" s="71">
        <f t="shared" si="1"/>
        <v>2887</v>
      </c>
      <c r="G17" s="446"/>
      <c r="H17" s="372">
        <f t="shared" si="0"/>
        <v>33.183908045977013</v>
      </c>
      <c r="J17" s="382">
        <v>8</v>
      </c>
      <c r="K17" s="374" t="s">
        <v>35</v>
      </c>
      <c r="L17" s="373">
        <v>5712037</v>
      </c>
      <c r="M17" s="451">
        <v>1713955856</v>
      </c>
      <c r="N17" s="373">
        <f t="shared" si="2"/>
        <v>1713956</v>
      </c>
      <c r="O17" s="383">
        <f t="shared" si="3"/>
        <v>30.006038126153594</v>
      </c>
    </row>
    <row r="18" spans="1:15" ht="20.100000000000001" customHeight="1">
      <c r="A18" s="378"/>
      <c r="B18" s="377">
        <v>9</v>
      </c>
      <c r="C18" s="374" t="s">
        <v>145</v>
      </c>
      <c r="D18" s="373">
        <v>64000</v>
      </c>
      <c r="E18" s="446">
        <v>17873000</v>
      </c>
      <c r="F18" s="71">
        <f t="shared" si="1"/>
        <v>17873</v>
      </c>
      <c r="G18" s="446"/>
      <c r="H18" s="372">
        <f t="shared" si="0"/>
        <v>27.926562500000003</v>
      </c>
      <c r="J18" s="382">
        <v>9</v>
      </c>
      <c r="K18" s="374" t="s">
        <v>36</v>
      </c>
      <c r="L18" s="373">
        <v>1313082</v>
      </c>
      <c r="M18" s="446">
        <v>134712287</v>
      </c>
      <c r="N18" s="373">
        <f t="shared" si="2"/>
        <v>134712</v>
      </c>
      <c r="O18" s="383">
        <f t="shared" si="3"/>
        <v>10.259222196328942</v>
      </c>
    </row>
    <row r="19" spans="1:15" ht="20.100000000000001" customHeight="1">
      <c r="A19" s="378"/>
      <c r="B19" s="375">
        <v>10</v>
      </c>
      <c r="C19" s="374" t="s">
        <v>21</v>
      </c>
      <c r="D19" s="373">
        <v>136174</v>
      </c>
      <c r="E19" s="446">
        <v>129202000</v>
      </c>
      <c r="F19" s="71">
        <f t="shared" si="1"/>
        <v>129202</v>
      </c>
      <c r="G19" s="446"/>
      <c r="H19" s="372">
        <f t="shared" si="0"/>
        <v>94.880079897777847</v>
      </c>
      <c r="J19" s="382">
        <v>10</v>
      </c>
      <c r="K19" s="374" t="s">
        <v>37</v>
      </c>
      <c r="L19" s="373">
        <v>687819</v>
      </c>
      <c r="M19" s="446">
        <v>134732056</v>
      </c>
      <c r="N19" s="373">
        <f t="shared" si="2"/>
        <v>134732</v>
      </c>
      <c r="O19" s="383">
        <f t="shared" si="3"/>
        <v>19.588292850299279</v>
      </c>
    </row>
    <row r="20" spans="1:15" ht="20.100000000000001" customHeight="1">
      <c r="A20" s="378"/>
      <c r="B20" s="377">
        <v>11</v>
      </c>
      <c r="C20" s="374" t="s">
        <v>12</v>
      </c>
      <c r="D20" s="373">
        <v>25240000</v>
      </c>
      <c r="E20" s="446">
        <v>17397083000</v>
      </c>
      <c r="F20" s="71">
        <f t="shared" si="1"/>
        <v>17397083</v>
      </c>
      <c r="G20" s="446"/>
      <c r="H20" s="372">
        <f t="shared" si="0"/>
        <v>68.92663629160063</v>
      </c>
      <c r="I20" s="1" t="s">
        <v>151</v>
      </c>
      <c r="J20" s="382">
        <v>11</v>
      </c>
      <c r="K20" s="374" t="s">
        <v>38</v>
      </c>
      <c r="L20" s="373">
        <v>4900520</v>
      </c>
      <c r="M20" s="451">
        <v>1993015894</v>
      </c>
      <c r="N20" s="373">
        <f t="shared" si="2"/>
        <v>1993016</v>
      </c>
      <c r="O20" s="383">
        <f t="shared" si="3"/>
        <v>40.669479973553827</v>
      </c>
    </row>
    <row r="21" spans="1:15" ht="20.100000000000001" customHeight="1">
      <c r="A21" s="378"/>
      <c r="B21" s="375">
        <v>12</v>
      </c>
      <c r="C21" s="374" t="s">
        <v>1</v>
      </c>
      <c r="D21" s="373">
        <v>22000</v>
      </c>
      <c r="E21" s="446">
        <v>9978000</v>
      </c>
      <c r="F21" s="71">
        <f t="shared" si="1"/>
        <v>9978</v>
      </c>
      <c r="G21" s="446"/>
      <c r="H21" s="372">
        <f t="shared" si="0"/>
        <v>45.354545454545452</v>
      </c>
      <c r="J21" s="382">
        <v>12</v>
      </c>
      <c r="K21" s="374" t="s">
        <v>76</v>
      </c>
      <c r="L21" s="373">
        <v>391548</v>
      </c>
      <c r="M21" s="451">
        <v>21644658</v>
      </c>
      <c r="N21" s="373">
        <f t="shared" si="2"/>
        <v>21645</v>
      </c>
      <c r="O21" s="383">
        <f t="shared" si="3"/>
        <v>5.5280578626375307</v>
      </c>
    </row>
    <row r="22" spans="1:15" ht="20.100000000000001" customHeight="1">
      <c r="A22" s="378" t="s">
        <v>4</v>
      </c>
      <c r="B22" s="377">
        <v>13</v>
      </c>
      <c r="C22" s="374" t="s">
        <v>79</v>
      </c>
      <c r="D22" s="373">
        <v>585595</v>
      </c>
      <c r="E22" s="446">
        <v>210401528</v>
      </c>
      <c r="F22" s="71">
        <f>ROUND(E22,-3)/1000-1</f>
        <v>210401</v>
      </c>
      <c r="G22" s="446"/>
      <c r="H22" s="372">
        <f t="shared" si="0"/>
        <v>35.929439288245291</v>
      </c>
      <c r="J22" s="382">
        <v>13</v>
      </c>
      <c r="K22" s="374" t="s">
        <v>39</v>
      </c>
      <c r="L22" s="373">
        <v>12749546</v>
      </c>
      <c r="M22" s="446">
        <v>6369968145</v>
      </c>
      <c r="N22" s="373">
        <f t="shared" si="2"/>
        <v>6369968</v>
      </c>
      <c r="O22" s="383">
        <f t="shared" si="3"/>
        <v>49.96231238351546</v>
      </c>
    </row>
    <row r="23" spans="1:15" ht="20.100000000000001" customHeight="1">
      <c r="A23" s="378" t="s">
        <v>4</v>
      </c>
      <c r="B23" s="375">
        <v>14</v>
      </c>
      <c r="C23" s="374" t="s">
        <v>78</v>
      </c>
      <c r="D23" s="373">
        <v>2543067</v>
      </c>
      <c r="E23" s="446">
        <v>1034775545</v>
      </c>
      <c r="F23" s="71">
        <f t="shared" si="1"/>
        <v>1034776</v>
      </c>
      <c r="G23" s="446"/>
      <c r="H23" s="372">
        <f t="shared" si="0"/>
        <v>40.690080127656877</v>
      </c>
      <c r="J23" s="382">
        <v>14</v>
      </c>
      <c r="K23" s="374" t="s">
        <v>40</v>
      </c>
      <c r="L23" s="373">
        <v>9465824</v>
      </c>
      <c r="M23" s="446">
        <v>1000000000</v>
      </c>
      <c r="N23" s="373">
        <f t="shared" si="2"/>
        <v>1000000</v>
      </c>
      <c r="O23" s="383">
        <f t="shared" si="3"/>
        <v>10.564320655021685</v>
      </c>
    </row>
    <row r="24" spans="1:15" ht="20.100000000000001" customHeight="1">
      <c r="A24" s="378"/>
      <c r="B24" s="377">
        <v>15</v>
      </c>
      <c r="C24" s="374" t="s">
        <v>13</v>
      </c>
      <c r="D24" s="373">
        <v>26140861</v>
      </c>
      <c r="E24" s="446">
        <v>8459512034</v>
      </c>
      <c r="F24" s="71">
        <f t="shared" si="1"/>
        <v>8459512</v>
      </c>
      <c r="G24" s="446"/>
      <c r="H24" s="372">
        <f t="shared" si="0"/>
        <v>32.36126002123649</v>
      </c>
      <c r="J24" s="382">
        <v>15</v>
      </c>
      <c r="K24" s="374" t="s">
        <v>41</v>
      </c>
      <c r="L24" s="373">
        <v>11089828</v>
      </c>
      <c r="M24" s="451">
        <v>4753450545</v>
      </c>
      <c r="N24" s="373">
        <f>ROUND(M24,-3)/1000-1</f>
        <v>4753450</v>
      </c>
      <c r="O24" s="383">
        <f>N24/L24*100</f>
        <v>42.863153513291643</v>
      </c>
    </row>
    <row r="25" spans="1:15" ht="20.100000000000001" customHeight="1">
      <c r="A25" s="378"/>
      <c r="B25" s="375">
        <v>16</v>
      </c>
      <c r="C25" s="374" t="s">
        <v>2</v>
      </c>
      <c r="D25" s="373">
        <v>6225489</v>
      </c>
      <c r="E25" s="446">
        <v>1555733120</v>
      </c>
      <c r="F25" s="71">
        <f t="shared" si="1"/>
        <v>1555733</v>
      </c>
      <c r="G25" s="447"/>
      <c r="H25" s="372">
        <f t="shared" si="0"/>
        <v>24.989731730310663</v>
      </c>
      <c r="J25" s="382">
        <v>16</v>
      </c>
      <c r="K25" s="374" t="s">
        <v>42</v>
      </c>
      <c r="L25" s="373">
        <v>90000</v>
      </c>
      <c r="M25" s="344">
        <v>0</v>
      </c>
      <c r="N25" s="381">
        <f>ROUND(M25,-3)/1000</f>
        <v>0</v>
      </c>
      <c r="O25" s="380">
        <v>0</v>
      </c>
    </row>
    <row r="26" spans="1:15" ht="20.100000000000001" customHeight="1" thickBot="1">
      <c r="A26" s="378" t="s">
        <v>4</v>
      </c>
      <c r="B26" s="377">
        <v>17</v>
      </c>
      <c r="C26" s="374" t="s">
        <v>22</v>
      </c>
      <c r="D26" s="373">
        <v>278774</v>
      </c>
      <c r="E26" s="446">
        <v>93360855</v>
      </c>
      <c r="F26" s="71">
        <f t="shared" si="1"/>
        <v>93361</v>
      </c>
      <c r="G26" s="447"/>
      <c r="H26" s="372">
        <f t="shared" si="0"/>
        <v>33.489851994805832</v>
      </c>
      <c r="J26" s="379"/>
      <c r="K26" s="360" t="s">
        <v>17</v>
      </c>
      <c r="L26" s="359">
        <f>SUM(L10:L25)</f>
        <v>104263988</v>
      </c>
      <c r="M26" s="346">
        <f>SUM(M10:M25)</f>
        <v>38372874405</v>
      </c>
      <c r="N26" s="359">
        <f>SUM(N10:N25)</f>
        <v>38372874</v>
      </c>
      <c r="O26" s="60">
        <f>N26/L26*100</f>
        <v>36.80357402020725</v>
      </c>
    </row>
    <row r="27" spans="1:15" ht="20.100000000000001" customHeight="1">
      <c r="A27" s="378" t="s">
        <v>4</v>
      </c>
      <c r="B27" s="375">
        <v>18</v>
      </c>
      <c r="C27" s="374" t="s">
        <v>26</v>
      </c>
      <c r="D27" s="373">
        <v>2146994</v>
      </c>
      <c r="E27" s="446">
        <v>301713150</v>
      </c>
      <c r="F27" s="71">
        <f t="shared" si="1"/>
        <v>301713</v>
      </c>
      <c r="G27" s="446"/>
      <c r="H27" s="372">
        <f t="shared" si="0"/>
        <v>14.052810580746849</v>
      </c>
      <c r="J27" s="17" t="s">
        <v>250</v>
      </c>
      <c r="K27" s="17"/>
      <c r="L27" s="86"/>
      <c r="M27" s="86"/>
      <c r="N27" s="86"/>
      <c r="O27" s="86"/>
    </row>
    <row r="28" spans="1:15" ht="20.100000000000001" customHeight="1">
      <c r="A28" s="378" t="s">
        <v>4</v>
      </c>
      <c r="B28" s="377">
        <v>19</v>
      </c>
      <c r="C28" s="374" t="s">
        <v>14</v>
      </c>
      <c r="D28" s="373">
        <v>2588748</v>
      </c>
      <c r="E28" s="446">
        <v>0</v>
      </c>
      <c r="F28" s="71">
        <f t="shared" si="1"/>
        <v>0</v>
      </c>
      <c r="G28" s="446"/>
      <c r="H28" s="372">
        <f t="shared" si="0"/>
        <v>0</v>
      </c>
      <c r="K28" s="17"/>
      <c r="L28" s="86"/>
      <c r="M28" s="86"/>
      <c r="N28" s="86"/>
      <c r="O28" s="68"/>
    </row>
    <row r="29" spans="1:15" ht="20.100000000000001" customHeight="1">
      <c r="A29" s="378" t="s">
        <v>4</v>
      </c>
      <c r="B29" s="375">
        <v>20</v>
      </c>
      <c r="C29" s="374" t="s">
        <v>15</v>
      </c>
      <c r="D29" s="373">
        <v>2102178</v>
      </c>
      <c r="E29" s="446">
        <v>2102178102</v>
      </c>
      <c r="F29" s="71">
        <f t="shared" si="1"/>
        <v>2102178</v>
      </c>
      <c r="G29" s="446"/>
      <c r="H29" s="372">
        <f t="shared" si="0"/>
        <v>100</v>
      </c>
      <c r="K29" s="17"/>
      <c r="L29" s="86"/>
      <c r="M29" s="86"/>
      <c r="N29" s="86"/>
      <c r="O29" s="68"/>
    </row>
    <row r="30" spans="1:15" ht="20.100000000000001" customHeight="1">
      <c r="A30" s="378" t="s">
        <v>4</v>
      </c>
      <c r="B30" s="377">
        <v>21</v>
      </c>
      <c r="C30" s="374" t="s">
        <v>23</v>
      </c>
      <c r="D30" s="373">
        <v>3141902</v>
      </c>
      <c r="E30" s="446">
        <v>250135622</v>
      </c>
      <c r="F30" s="71">
        <f t="shared" si="1"/>
        <v>250136</v>
      </c>
      <c r="G30" s="446"/>
      <c r="H30" s="372">
        <f t="shared" si="0"/>
        <v>7.9612922363587408</v>
      </c>
    </row>
    <row r="31" spans="1:15" ht="20.100000000000001" customHeight="1">
      <c r="A31" s="376"/>
      <c r="B31" s="375">
        <v>22</v>
      </c>
      <c r="C31" s="374" t="s">
        <v>16</v>
      </c>
      <c r="D31" s="373">
        <v>6881219</v>
      </c>
      <c r="E31" s="446">
        <v>46</v>
      </c>
      <c r="F31" s="71">
        <f t="shared" si="1"/>
        <v>0</v>
      </c>
      <c r="G31" s="446"/>
      <c r="H31" s="372">
        <f t="shared" si="0"/>
        <v>0</v>
      </c>
    </row>
    <row r="32" spans="1:15" ht="20.100000000000001" customHeight="1" thickBot="1">
      <c r="A32" s="371"/>
      <c r="B32" s="370"/>
      <c r="C32" s="369" t="s">
        <v>99</v>
      </c>
      <c r="D32" s="368">
        <f>SUM(D10:D31)</f>
        <v>104263988</v>
      </c>
      <c r="E32" s="448">
        <f>SUM(E10:E31)</f>
        <v>45867301298</v>
      </c>
      <c r="F32" s="368">
        <f>SUM(F10:F31)</f>
        <v>45867301</v>
      </c>
      <c r="G32" s="448"/>
      <c r="H32" s="367">
        <f t="shared" si="0"/>
        <v>43.991508362407927</v>
      </c>
    </row>
    <row r="33" spans="1:8" ht="20.100000000000001" customHeight="1">
      <c r="A33" s="366" t="s">
        <v>4</v>
      </c>
      <c r="B33" s="365" t="s">
        <v>5</v>
      </c>
      <c r="C33" s="364" t="s">
        <v>6</v>
      </c>
      <c r="D33" s="48">
        <f>SUM(D10,D22,D23,D26:D30)</f>
        <v>34204670</v>
      </c>
      <c r="E33" s="345">
        <f t="shared" ref="E33" si="4">SUM(E10,E22,E23,E26:E30)</f>
        <v>15505937574</v>
      </c>
      <c r="F33" s="48">
        <f>SUM(F10,F22,F23,F26:F30)</f>
        <v>15505938</v>
      </c>
      <c r="G33" s="449">
        <f>SUM(G10,G22,G23,G26:G30)</f>
        <v>0</v>
      </c>
      <c r="H33" s="363">
        <f t="shared" si="0"/>
        <v>45.332809818074551</v>
      </c>
    </row>
    <row r="34" spans="1:8" ht="20.100000000000001" customHeight="1" thickBot="1">
      <c r="A34" s="362"/>
      <c r="B34" s="361" t="s">
        <v>7</v>
      </c>
      <c r="C34" s="360" t="s">
        <v>8</v>
      </c>
      <c r="D34" s="359">
        <f>SUM(D11:D21,D24:D25,D31)</f>
        <v>70059318</v>
      </c>
      <c r="E34" s="346">
        <f t="shared" ref="E34" si="5">SUM(E11:E21,E24:E25,E31)</f>
        <v>30361363724</v>
      </c>
      <c r="F34" s="359">
        <f>SUM(F11:F21,F24:F25,F31)</f>
        <v>30361363</v>
      </c>
      <c r="G34" s="346">
        <f>SUM(G11:G21,G24:G25,G31)</f>
        <v>0</v>
      </c>
      <c r="H34" s="60">
        <f t="shared" si="0"/>
        <v>43.336652235181624</v>
      </c>
    </row>
    <row r="35" spans="1:8" ht="20.100000000000001" customHeight="1">
      <c r="A35" s="17" t="s">
        <v>102</v>
      </c>
      <c r="B35" s="17"/>
      <c r="C35" s="17"/>
      <c r="D35" s="86"/>
      <c r="E35" s="86"/>
      <c r="F35" s="86"/>
      <c r="G35" s="86"/>
      <c r="H35" s="86"/>
    </row>
    <row r="36" spans="1:8" ht="20.100000000000001" customHeight="1">
      <c r="A36" s="17" t="s">
        <v>251</v>
      </c>
      <c r="B36" s="17"/>
      <c r="D36" s="86"/>
      <c r="E36" s="86"/>
      <c r="F36" s="86"/>
      <c r="G36" s="86"/>
      <c r="H36" s="86"/>
    </row>
    <row r="37" spans="1:8" ht="7.5" customHeight="1">
      <c r="A37" s="17"/>
      <c r="B37" s="17"/>
      <c r="C37" s="17"/>
      <c r="D37" s="86"/>
      <c r="E37" s="86"/>
      <c r="F37" s="86"/>
      <c r="G37" s="86"/>
      <c r="H37" s="86"/>
    </row>
    <row r="38" spans="1:8" ht="20.100000000000001" customHeight="1">
      <c r="B38" s="17"/>
      <c r="D38" s="86"/>
      <c r="E38" s="86"/>
      <c r="F38" s="86"/>
      <c r="G38" s="86"/>
      <c r="H38" s="86"/>
    </row>
  </sheetData>
  <mergeCells count="9">
    <mergeCell ref="N7:N9"/>
    <mergeCell ref="B8:C8"/>
    <mergeCell ref="A2:D2"/>
    <mergeCell ref="G4:H4"/>
    <mergeCell ref="F7:F9"/>
    <mergeCell ref="G7:G9"/>
    <mergeCell ref="E7:E9"/>
    <mergeCell ref="M7:M9"/>
    <mergeCell ref="F5:H5"/>
  </mergeCells>
  <phoneticPr fontId="2"/>
  <pageMargins left="0.59055118110236227" right="0.55118110236220474" top="0.98425196850393704" bottom="0.62" header="0.51181102362204722" footer="0.51181102362204722"/>
  <pageSetup paperSize="9" scale="79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中表紙</vt:lpstr>
      <vt:lpstr>目次</vt:lpstr>
      <vt:lpstr>一般R3決算</vt:lpstr>
      <vt:lpstr>市税決算</vt:lpstr>
      <vt:lpstr>特別R3決算 </vt:lpstr>
      <vt:lpstr>企業R3決算</vt:lpstr>
      <vt:lpstr>一借 </vt:lpstr>
      <vt:lpstr>市有財産・一借</vt:lpstr>
      <vt:lpstr>一般R4</vt:lpstr>
      <vt:lpstr>特別R4</vt:lpstr>
      <vt:lpstr>企業R4</vt:lpstr>
      <vt:lpstr>地方債</vt:lpstr>
      <vt:lpstr>'一借 '!Print_Area</vt:lpstr>
      <vt:lpstr>一般R3決算!Print_Area</vt:lpstr>
      <vt:lpstr>一般R4!Print_Area</vt:lpstr>
      <vt:lpstr>企業R3決算!Print_Area</vt:lpstr>
      <vt:lpstr>企業R4!Print_Area</vt:lpstr>
      <vt:lpstr>市税決算!Print_Area</vt:lpstr>
      <vt:lpstr>市有財産・一借!Print_Area</vt:lpstr>
      <vt:lpstr>地方債!Print_Area</vt:lpstr>
      <vt:lpstr>中表紙!Print_Area</vt:lpstr>
      <vt:lpstr>'特別R3決算 '!Print_Area</vt:lpstr>
      <vt:lpstr>特別R4!Print_Area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2022-11-28T00:53:01Z</cp:lastPrinted>
  <dcterms:created xsi:type="dcterms:W3CDTF">1999-05-19T07:13:09Z</dcterms:created>
  <dcterms:modified xsi:type="dcterms:W3CDTF">2023-03-02T00:56:00Z</dcterms:modified>
</cp:coreProperties>
</file>