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6" windowWidth="15216" windowHeight="8088" activeTab="1"/>
  </bookViews>
  <sheets>
    <sheet name="有効求人倍率の推移" sheetId="1" r:id="rId1"/>
    <sheet name="2023（令和5）年" sheetId="2" r:id="rId2"/>
    <sheet name="2022（令和4）年 " sheetId="3" r:id="rId3"/>
    <sheet name="2021（令和3）年" sheetId="4" r:id="rId4"/>
    <sheet name="2020（令和2）年" sheetId="5" r:id="rId5"/>
    <sheet name="2019（平成31・令和元）年 " sheetId="6" r:id="rId6"/>
    <sheet name="2018（平成30）年" sheetId="7" r:id="rId7"/>
    <sheet name="2017（平成29）年" sheetId="8" r:id="rId8"/>
    <sheet name="2016（平成28）年" sheetId="9" r:id="rId9"/>
    <sheet name="2015（平成27）年" sheetId="10" r:id="rId10"/>
    <sheet name="2014（平成26）年" sheetId="11" r:id="rId11"/>
    <sheet name="2013（平成25）年" sheetId="12" r:id="rId12"/>
    <sheet name="2012（平成24）年" sheetId="13" r:id="rId13"/>
    <sheet name="2011（平成23）年" sheetId="14" r:id="rId14"/>
    <sheet name="2010（平成22）年" sheetId="15" r:id="rId15"/>
    <sheet name="2009（平成21）年" sheetId="16" r:id="rId16"/>
    <sheet name="2008（平成20）年" sheetId="17" r:id="rId17"/>
    <sheet name="2007（平成19）年" sheetId="18" r:id="rId18"/>
    <sheet name="2006（平成18）年" sheetId="19" r:id="rId19"/>
  </sheets>
  <definedNames>
    <definedName name="_xlnm.Print_Area" localSheetId="18">'2006（平成18）年'!$A$1:$I$31</definedName>
    <definedName name="_xlnm.Print_Titles" localSheetId="0">'有効求人倍率の推移'!$A:$B,'有効求人倍率の推移'!$4:$5</definedName>
  </definedNames>
  <calcPr fullCalcOnLoad="1"/>
</workbook>
</file>

<file path=xl/sharedStrings.xml><?xml version="1.0" encoding="utf-8"?>
<sst xmlns="http://schemas.openxmlformats.org/spreadsheetml/2006/main" count="1454" uniqueCount="121">
  <si>
    <t>計</t>
  </si>
  <si>
    <t>1月</t>
  </si>
  <si>
    <t>2月</t>
  </si>
  <si>
    <t>3月</t>
  </si>
  <si>
    <t>4月</t>
  </si>
  <si>
    <t>5月</t>
  </si>
  <si>
    <t>6月</t>
  </si>
  <si>
    <t>7月</t>
  </si>
  <si>
    <t>8月</t>
  </si>
  <si>
    <t>9月</t>
  </si>
  <si>
    <t>10月</t>
  </si>
  <si>
    <t>11月</t>
  </si>
  <si>
    <t>12月</t>
  </si>
  <si>
    <t>月間有効求職者数</t>
  </si>
  <si>
    <t>新規求人数</t>
  </si>
  <si>
    <t>月間有効求人数</t>
  </si>
  <si>
    <t>新規求人倍率</t>
  </si>
  <si>
    <t>新規求職</t>
  </si>
  <si>
    <t>申込件数</t>
  </si>
  <si>
    <t>月間有効</t>
  </si>
  <si>
    <t>求職者数</t>
  </si>
  <si>
    <t>新規求人</t>
  </si>
  <si>
    <t>有効就職率</t>
  </si>
  <si>
    <t>有効求人倍率</t>
  </si>
  <si>
    <t>…その月中に受け付けた求職申込みの件数</t>
  </si>
  <si>
    <t>…「前月より繰り越された有効求職者数」と当月の「新規求職者数」の合計数</t>
  </si>
  <si>
    <t>…その月中に新たに受け付けた求人数</t>
  </si>
  <si>
    <t>…「前月より繰り越された有効求人数」と当月の「新規求人数」の合計数</t>
  </si>
  <si>
    <t>…月間有効求職者１人に対してどれ位の求人数があるかを示す</t>
  </si>
  <si>
    <t>…新規求職者１人に対してどれ位の求人数があるかを示す</t>
  </si>
  <si>
    <t>…安定所の有効求職者が安定所の紹介あっせんにより就職したことを確認した件数を就職件数といい、</t>
  </si>
  <si>
    <t>年・月次</t>
  </si>
  <si>
    <t>月間有効</t>
  </si>
  <si>
    <t>　これが月間有効求職者数に占める割合</t>
  </si>
  <si>
    <t>求人倍率</t>
  </si>
  <si>
    <t>倍率</t>
  </si>
  <si>
    <t>求人数</t>
  </si>
  <si>
    <t>（用語解説）</t>
  </si>
  <si>
    <t xml:space="preserve"> 資料 … 釧路公共職業安定所</t>
  </si>
  <si>
    <t>（注）… 新規学卒者を除き、パートを含む常用。</t>
  </si>
  <si>
    <t>（単位：件、人、倍、％）</t>
  </si>
  <si>
    <t>有効求人倍率の推移</t>
  </si>
  <si>
    <t>（単位：倍）</t>
  </si>
  <si>
    <t>1月</t>
  </si>
  <si>
    <t>北海道</t>
  </si>
  <si>
    <t>釧　路</t>
  </si>
  <si>
    <t>区　　分</t>
  </si>
  <si>
    <t>求人数</t>
  </si>
  <si>
    <t>求人倍率</t>
  </si>
  <si>
    <t>倍率</t>
  </si>
  <si>
    <t>求人数</t>
  </si>
  <si>
    <t>求人倍率</t>
  </si>
  <si>
    <t>倍率</t>
  </si>
  <si>
    <t>求人数</t>
  </si>
  <si>
    <t>求人倍率</t>
  </si>
  <si>
    <t>倍率</t>
  </si>
  <si>
    <t>求人倍率</t>
  </si>
  <si>
    <t>求人倍率</t>
  </si>
  <si>
    <t>【累計値・比較】</t>
  </si>
  <si>
    <t>増減</t>
  </si>
  <si>
    <t>就職件数</t>
  </si>
  <si>
    <t>…安定所の有効求職者が安定所の紹介あっせんにより就職したことを確認した件数</t>
  </si>
  <si>
    <t>…月間有効求職者数に占める就職件数の割合</t>
  </si>
  <si>
    <t>（注）… 新規求人倍率、有効就職率は、釧路公共職業安定所提供資料を基に釧路市で計算した値となっています。</t>
  </si>
  <si>
    <t>計</t>
  </si>
  <si>
    <t>全　国</t>
  </si>
  <si>
    <t>新規求職申込件数</t>
  </si>
  <si>
    <t>（単位：件、人、倍、％、ポイント）</t>
  </si>
  <si>
    <t>2005（平成17）年</t>
  </si>
  <si>
    <t>2006（平成18）年</t>
  </si>
  <si>
    <t>2007（平成19）年</t>
  </si>
  <si>
    <t>2008（平成20）年</t>
  </si>
  <si>
    <t>2009（平成21）年</t>
  </si>
  <si>
    <t>2010（平成22）年</t>
  </si>
  <si>
    <t>2011（平成23）年</t>
  </si>
  <si>
    <t>2012（平成24）年</t>
  </si>
  <si>
    <t>2013（平成25）年</t>
  </si>
  <si>
    <t>2014（平成26）年</t>
  </si>
  <si>
    <t>2015（平成27）年</t>
  </si>
  <si>
    <t>2016（平成28）年</t>
  </si>
  <si>
    <t>2017（平成29）年</t>
  </si>
  <si>
    <t>2017（平成29）年</t>
  </si>
  <si>
    <t>2018（平成30）年</t>
  </si>
  <si>
    <t>2018（平成30）年</t>
  </si>
  <si>
    <t>一般就職状況＜2018（平成30）年1月～12月、月中＞</t>
  </si>
  <si>
    <t>一般就職状況＜2017（平成29）年1月～12月、月中＞</t>
  </si>
  <si>
    <t>2017（平成29）年12月迄</t>
  </si>
  <si>
    <t>前年12月迄</t>
  </si>
  <si>
    <t>一般就職状況＜2016（平成28）年1月～12月、月中＞</t>
  </si>
  <si>
    <t>2016（平成28）年12月迄</t>
  </si>
  <si>
    <t>一般就職状況＜2015（平成27）年1月～12月、月中＞</t>
  </si>
  <si>
    <t>2015（平成27）年12月迄</t>
  </si>
  <si>
    <t>一般就職状況＜2014（平成26）年1月～12月、月中＞</t>
  </si>
  <si>
    <t>2014（平成26）年12月迄</t>
  </si>
  <si>
    <t>一般就職状況＜2013（平成25）年1月～12月、月中＞</t>
  </si>
  <si>
    <t>一般就職状況＜2012（平成24）年1月～12月、月中＞</t>
  </si>
  <si>
    <t>一般就職状況＜2011（平成23）年1月～12月、月中＞</t>
  </si>
  <si>
    <t>一般就職状況＜2010（平成22）年1月～12月、月中＞</t>
  </si>
  <si>
    <t>一般就職状況＜2009（平成21）年1月～12月、月中＞</t>
  </si>
  <si>
    <t>一般就職状況＜2008（平成20）年1月～12月、月中＞</t>
  </si>
  <si>
    <t>一般就職状況＜2007（平成19）年1月～12月、月中＞</t>
  </si>
  <si>
    <t>一般就職状況＜2006（平成18）年1月～12月、月中＞</t>
  </si>
  <si>
    <t>2019（平成31）年</t>
  </si>
  <si>
    <t>2019（令和元）年</t>
  </si>
  <si>
    <t>一般就職状況＜2020（令和2）年1月～12月、月中＞</t>
  </si>
  <si>
    <t>一般就職状況＜2021（令和3）年1月～12月、月中＞</t>
  </si>
  <si>
    <t>一般就職状況＜2022（令和4）年1月～12月、月中＞</t>
  </si>
  <si>
    <t>2019（令和元）年</t>
  </si>
  <si>
    <t>2020（令和 2）年</t>
  </si>
  <si>
    <t>2021（令和 3）年</t>
  </si>
  <si>
    <t>2021（令和 3）年</t>
  </si>
  <si>
    <t>2022（令和 4）年</t>
  </si>
  <si>
    <t>2021（令和 3）年</t>
  </si>
  <si>
    <t>2022（令和 4）年</t>
  </si>
  <si>
    <t>2019（令和元）年</t>
  </si>
  <si>
    <t>2020（令和 2）年</t>
  </si>
  <si>
    <t>一般就職状況＜2019（令和元）年1月～12月、月中＞</t>
  </si>
  <si>
    <t>2022（令和 4）年</t>
  </si>
  <si>
    <t>2023（令和 5）年</t>
  </si>
  <si>
    <t>2023（令和 5）年</t>
  </si>
  <si>
    <t>一般就職状況＜2023（令和5）年1月～12月、月中＞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</si>
</sst>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_ * #,##0.0_ ;_ * \-#,##0.0_ ;_ * &quot;-&quot;?_ ;_ @_ "/>
    <numFmt numFmtId="180" formatCode="0.00_ "/>
    <numFmt numFmtId="181" formatCode="0.00_);[Red]\(0.00\)"/>
    <numFmt numFmtId="182" formatCode="0.000"/>
    <numFmt numFmtId="183" formatCode="0.0"/>
    <numFmt numFmtId="184" formatCode="_ * #,##0.0_ ;_ * \-#,##0.0_ ;_ * &quot;-&quot;_ ;_ @_ "/>
    <numFmt numFmtId="185" formatCode="[$]ggge&quot;年&quot;m&quot;月&quot;d&quot;日&quot;;@"/>
    <numFmt numFmtId="186" formatCode="[$-411]gge&quot;年&quot;m&quot;月&quot;d&quot;日&quot;;@"/>
    <numFmt numFmtId="187" formatCode="[$]gge&quot;年&quot;m&quot;月&quot;d&quot;日&quot;;@"/>
  </numFmts>
  <fonts count="41">
    <font>
      <sz val="11"/>
      <name val="ＭＳ Ｐゴシック"/>
      <family val="3"/>
    </font>
    <font>
      <sz val="6"/>
      <name val="ＭＳ Ｐゴシック"/>
      <family val="3"/>
    </font>
    <font>
      <sz val="11"/>
      <name val="ＭＳ ゴシック"/>
      <family val="3"/>
    </font>
    <font>
      <sz val="6"/>
      <name val="ＭＳ ゴシック"/>
      <family val="3"/>
    </font>
    <font>
      <sz val="12"/>
      <name val="ＭＳ ゴシック"/>
      <family val="3"/>
    </font>
    <font>
      <sz val="11"/>
      <name val="ＭＳ 明朝"/>
      <family val="1"/>
    </font>
    <font>
      <sz val="11"/>
      <color indexed="8"/>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double"/>
    </border>
    <border>
      <left style="thin"/>
      <right style="thin"/>
      <top>
        <color indexed="63"/>
      </top>
      <bottom>
        <color indexed="63"/>
      </bottom>
    </border>
    <border>
      <left>
        <color indexed="63"/>
      </left>
      <right style="thin"/>
      <top>
        <color indexed="63"/>
      </top>
      <bottom>
        <color indexed="63"/>
      </bottom>
    </border>
    <border>
      <left style="thin"/>
      <right style="thin"/>
      <top style="medium"/>
      <bottom style="thin"/>
    </border>
    <border>
      <left style="thin"/>
      <right>
        <color indexed="63"/>
      </right>
      <top style="medium"/>
      <bottom style="thin"/>
    </border>
    <border>
      <left style="hair"/>
      <right style="thin"/>
      <top style="medium"/>
      <bottom style="thin"/>
    </border>
    <border>
      <left style="thin"/>
      <right style="thin"/>
      <top style="thin"/>
      <bottom style="thin"/>
    </border>
    <border>
      <left style="thin"/>
      <right>
        <color indexed="63"/>
      </right>
      <top style="thin"/>
      <bottom style="thin"/>
    </border>
    <border>
      <left style="hair"/>
      <right style="thin"/>
      <top style="thin"/>
      <bottom style="thin"/>
    </border>
    <border>
      <left style="thin"/>
      <right style="thin"/>
      <top style="thin"/>
      <bottom style="medium"/>
    </border>
    <border>
      <left style="thin"/>
      <right>
        <color indexed="63"/>
      </right>
      <top style="thin"/>
      <bottom style="medium"/>
    </border>
    <border>
      <left style="hair"/>
      <right style="thin"/>
      <top style="thin"/>
      <bottom style="medium"/>
    </border>
    <border>
      <left style="thin"/>
      <right>
        <color indexed="63"/>
      </right>
      <top style="double"/>
      <bottom>
        <color indexed="63"/>
      </bottom>
    </border>
    <border>
      <left style="thin"/>
      <right style="thin"/>
      <top style="double"/>
      <bottom>
        <color indexed="63"/>
      </bottom>
    </border>
    <border>
      <left style="hair"/>
      <right style="medium"/>
      <top style="medium"/>
      <bottom style="thin"/>
    </border>
    <border>
      <left style="hair"/>
      <right style="medium"/>
      <top style="thin"/>
      <bottom style="thin"/>
    </border>
    <border>
      <left style="hair"/>
      <right style="medium"/>
      <top style="thin"/>
      <bottom style="medium"/>
    </border>
    <border>
      <left>
        <color indexed="63"/>
      </left>
      <right>
        <color indexed="63"/>
      </right>
      <top style="double"/>
      <bottom>
        <color indexed="63"/>
      </bottom>
    </border>
    <border>
      <left>
        <color indexed="63"/>
      </left>
      <right style="thin"/>
      <top>
        <color indexed="63"/>
      </top>
      <bottom style="thin"/>
    </border>
    <border>
      <left>
        <color indexed="63"/>
      </left>
      <right style="thin"/>
      <top style="thin"/>
      <bottom style="medium"/>
    </border>
    <border>
      <left style="thin"/>
      <right style="medium"/>
      <top style="thin"/>
      <bottom style="thin"/>
    </border>
    <border>
      <left style="hair"/>
      <right style="medium"/>
      <top>
        <color indexed="63"/>
      </top>
      <bottom style="thin"/>
    </border>
    <border>
      <left style="thin"/>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5">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0" xfId="0" applyFont="1" applyBorder="1" applyAlignment="1">
      <alignment horizontal="right" vertical="center"/>
    </xf>
    <xf numFmtId="0" fontId="5" fillId="0" borderId="12" xfId="0" applyFont="1" applyBorder="1" applyAlignment="1">
      <alignment/>
    </xf>
    <xf numFmtId="0" fontId="5" fillId="0" borderId="19" xfId="0" applyFont="1" applyBorder="1" applyAlignment="1">
      <alignment horizontal="right" vertical="center"/>
    </xf>
    <xf numFmtId="41" fontId="5" fillId="0" borderId="0" xfId="0" applyNumberFormat="1" applyFont="1" applyAlignment="1">
      <alignment/>
    </xf>
    <xf numFmtId="43" fontId="5" fillId="0" borderId="11" xfId="0" applyNumberFormat="1" applyFont="1" applyBorder="1" applyAlignment="1">
      <alignment/>
    </xf>
    <xf numFmtId="43" fontId="5" fillId="0" borderId="20" xfId="0" applyNumberFormat="1" applyFont="1" applyBorder="1" applyAlignment="1">
      <alignment/>
    </xf>
    <xf numFmtId="43" fontId="5" fillId="0" borderId="21" xfId="0" applyNumberFormat="1" applyFont="1" applyBorder="1" applyAlignment="1">
      <alignment/>
    </xf>
    <xf numFmtId="43" fontId="5" fillId="0" borderId="13" xfId="0" applyNumberFormat="1" applyFont="1" applyBorder="1" applyAlignment="1">
      <alignment/>
    </xf>
    <xf numFmtId="41" fontId="5" fillId="0" borderId="14" xfId="0" applyNumberFormat="1" applyFont="1" applyBorder="1" applyAlignment="1">
      <alignment/>
    </xf>
    <xf numFmtId="41" fontId="5" fillId="0" borderId="11" xfId="0" applyNumberFormat="1" applyFont="1" applyBorder="1" applyAlignment="1">
      <alignment/>
    </xf>
    <xf numFmtId="41" fontId="5" fillId="0" borderId="16" xfId="0" applyNumberFormat="1" applyFont="1" applyBorder="1" applyAlignment="1">
      <alignment/>
    </xf>
    <xf numFmtId="41" fontId="5" fillId="0" borderId="18" xfId="0" applyNumberFormat="1" applyFont="1" applyBorder="1" applyAlignment="1">
      <alignment/>
    </xf>
    <xf numFmtId="41" fontId="5" fillId="0" borderId="21" xfId="0" applyNumberFormat="1" applyFont="1" applyBorder="1" applyAlignment="1">
      <alignment/>
    </xf>
    <xf numFmtId="41" fontId="5" fillId="0" borderId="13" xfId="0" applyNumberFormat="1" applyFont="1" applyBorder="1" applyAlignment="1">
      <alignment/>
    </xf>
    <xf numFmtId="179" fontId="5" fillId="0" borderId="11" xfId="0" applyNumberFormat="1" applyFont="1" applyBorder="1" applyAlignment="1">
      <alignment/>
    </xf>
    <xf numFmtId="179" fontId="5" fillId="0" borderId="20" xfId="0" applyNumberFormat="1" applyFont="1" applyBorder="1" applyAlignment="1">
      <alignment/>
    </xf>
    <xf numFmtId="179" fontId="5" fillId="0" borderId="21" xfId="0" applyNumberFormat="1" applyFont="1" applyBorder="1" applyAlignment="1">
      <alignment/>
    </xf>
    <xf numFmtId="179" fontId="5" fillId="0" borderId="13"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43" fontId="5" fillId="0" borderId="0" xfId="0" applyNumberFormat="1" applyFont="1" applyBorder="1" applyAlignment="1">
      <alignment/>
    </xf>
    <xf numFmtId="43" fontId="5" fillId="0" borderId="22" xfId="0" applyNumberFormat="1" applyFont="1" applyBorder="1" applyAlignment="1">
      <alignment/>
    </xf>
    <xf numFmtId="0" fontId="5" fillId="0" borderId="21" xfId="0" applyFont="1" applyBorder="1" applyAlignment="1">
      <alignment horizontal="center" vertical="center"/>
    </xf>
    <xf numFmtId="43" fontId="5" fillId="0" borderId="0" xfId="0" applyNumberFormat="1" applyFont="1" applyBorder="1" applyAlignment="1">
      <alignment/>
    </xf>
    <xf numFmtId="43" fontId="5" fillId="0" borderId="21" xfId="0" applyNumberFormat="1" applyFont="1" applyBorder="1" applyAlignment="1">
      <alignment/>
    </xf>
    <xf numFmtId="43" fontId="5" fillId="0" borderId="22" xfId="0" applyNumberFormat="1" applyFont="1" applyBorder="1" applyAlignment="1">
      <alignment/>
    </xf>
    <xf numFmtId="181" fontId="5" fillId="0" borderId="13" xfId="0" applyNumberFormat="1" applyFont="1" applyBorder="1" applyAlignment="1">
      <alignment vertical="center"/>
    </xf>
    <xf numFmtId="180" fontId="5" fillId="0" borderId="13" xfId="0" applyNumberFormat="1" applyFont="1" applyBorder="1" applyAlignment="1">
      <alignment vertical="center"/>
    </xf>
    <xf numFmtId="43" fontId="5" fillId="0" borderId="15" xfId="0" applyNumberFormat="1" applyFont="1" applyBorder="1" applyAlignment="1">
      <alignment/>
    </xf>
    <xf numFmtId="43" fontId="5" fillId="0" borderId="10" xfId="0" applyNumberFormat="1" applyFont="1" applyBorder="1" applyAlignment="1">
      <alignment/>
    </xf>
    <xf numFmtId="181" fontId="5" fillId="0" borderId="0" xfId="0" applyNumberFormat="1" applyFont="1" applyBorder="1" applyAlignment="1">
      <alignment vertical="center"/>
    </xf>
    <xf numFmtId="181" fontId="5" fillId="0" borderId="21" xfId="0" applyNumberFormat="1" applyFont="1" applyBorder="1" applyAlignment="1">
      <alignment vertical="center"/>
    </xf>
    <xf numFmtId="180" fontId="5" fillId="0" borderId="21" xfId="0" applyNumberFormat="1" applyFont="1" applyBorder="1" applyAlignment="1">
      <alignment vertical="center"/>
    </xf>
    <xf numFmtId="0" fontId="7" fillId="0" borderId="0" xfId="0" applyFont="1" applyBorder="1" applyAlignment="1" quotePrefix="1">
      <alignment horizontal="left" vertical="center"/>
    </xf>
    <xf numFmtId="176" fontId="7" fillId="0" borderId="0" xfId="48" applyNumberFormat="1" applyFont="1" applyBorder="1" applyAlignment="1">
      <alignment vertical="center"/>
    </xf>
    <xf numFmtId="176" fontId="7" fillId="33" borderId="23" xfId="0" applyNumberFormat="1" applyFont="1" applyFill="1" applyBorder="1" applyAlignment="1">
      <alignment vertical="center"/>
    </xf>
    <xf numFmtId="176" fontId="7" fillId="33" borderId="24" xfId="0" applyNumberFormat="1" applyFont="1" applyFill="1" applyBorder="1" applyAlignment="1">
      <alignment vertical="center"/>
    </xf>
    <xf numFmtId="176" fontId="7" fillId="33" borderId="25" xfId="0" applyNumberFormat="1" applyFont="1" applyFill="1" applyBorder="1" applyAlignment="1">
      <alignment vertical="center"/>
    </xf>
    <xf numFmtId="176" fontId="7" fillId="33" borderId="26" xfId="0" applyNumberFormat="1" applyFont="1" applyFill="1" applyBorder="1" applyAlignment="1">
      <alignment vertical="center"/>
    </xf>
    <xf numFmtId="176" fontId="7" fillId="33" borderId="27" xfId="0" applyNumberFormat="1" applyFont="1" applyFill="1" applyBorder="1" applyAlignment="1">
      <alignment vertical="center"/>
    </xf>
    <xf numFmtId="176" fontId="7" fillId="33" borderId="28" xfId="0" applyNumberFormat="1" applyFont="1" applyFill="1" applyBorder="1" applyAlignment="1">
      <alignment vertical="center"/>
    </xf>
    <xf numFmtId="176" fontId="7" fillId="33" borderId="29" xfId="0" applyNumberFormat="1" applyFont="1" applyFill="1" applyBorder="1" applyAlignment="1">
      <alignment vertical="center"/>
    </xf>
    <xf numFmtId="176" fontId="7" fillId="33" borderId="30" xfId="0" applyNumberFormat="1" applyFont="1" applyFill="1" applyBorder="1" applyAlignment="1">
      <alignment vertical="center"/>
    </xf>
    <xf numFmtId="176" fontId="7" fillId="33" borderId="31" xfId="0" applyNumberFormat="1" applyFont="1" applyFill="1" applyBorder="1" applyAlignment="1">
      <alignment vertical="center"/>
    </xf>
    <xf numFmtId="0" fontId="5" fillId="0" borderId="32" xfId="0" applyFont="1" applyBorder="1" applyAlignment="1">
      <alignment/>
    </xf>
    <xf numFmtId="41" fontId="5" fillId="0" borderId="32" xfId="0" applyNumberFormat="1" applyFont="1" applyBorder="1" applyAlignment="1">
      <alignment/>
    </xf>
    <xf numFmtId="43" fontId="5" fillId="0" borderId="33" xfId="0" applyNumberFormat="1" applyFont="1" applyBorder="1" applyAlignment="1">
      <alignment/>
    </xf>
    <xf numFmtId="179" fontId="5" fillId="0" borderId="33" xfId="0" applyNumberFormat="1" applyFont="1" applyBorder="1" applyAlignment="1">
      <alignment/>
    </xf>
    <xf numFmtId="177" fontId="7" fillId="33" borderId="25" xfId="0" applyNumberFormat="1" applyFont="1" applyFill="1" applyBorder="1" applyAlignment="1">
      <alignment vertical="center"/>
    </xf>
    <xf numFmtId="177" fontId="7" fillId="33" borderId="28" xfId="0" applyNumberFormat="1" applyFont="1" applyFill="1" applyBorder="1" applyAlignment="1">
      <alignment vertical="center"/>
    </xf>
    <xf numFmtId="177" fontId="7" fillId="33" borderId="31" xfId="0" applyNumberFormat="1" applyFont="1" applyFill="1" applyBorder="1" applyAlignment="1">
      <alignment vertical="center"/>
    </xf>
    <xf numFmtId="178" fontId="7" fillId="33" borderId="34" xfId="0" applyNumberFormat="1" applyFont="1" applyFill="1" applyBorder="1" applyAlignment="1">
      <alignment vertical="center"/>
    </xf>
    <xf numFmtId="178" fontId="7" fillId="33" borderId="35" xfId="0" applyNumberFormat="1" applyFont="1" applyFill="1" applyBorder="1" applyAlignment="1">
      <alignment vertical="center"/>
    </xf>
    <xf numFmtId="178" fontId="7" fillId="33" borderId="36" xfId="0" applyNumberFormat="1" applyFont="1" applyFill="1" applyBorder="1" applyAlignment="1">
      <alignment vertical="center"/>
    </xf>
    <xf numFmtId="0" fontId="5" fillId="0" borderId="37" xfId="0" applyFont="1" applyBorder="1" applyAlignment="1">
      <alignment horizontal="right"/>
    </xf>
    <xf numFmtId="0" fontId="5" fillId="0" borderId="0" xfId="0" applyFont="1" applyBorder="1" applyAlignment="1">
      <alignment horizontal="right"/>
    </xf>
    <xf numFmtId="0" fontId="5" fillId="0" borderId="10" xfId="0" applyFont="1" applyBorder="1" applyAlignment="1">
      <alignment horizontal="right"/>
    </xf>
    <xf numFmtId="0" fontId="5" fillId="0" borderId="22" xfId="0" applyFont="1" applyBorder="1" applyAlignment="1">
      <alignment horizontal="right"/>
    </xf>
    <xf numFmtId="0" fontId="5" fillId="0" borderId="38" xfId="0" applyFont="1" applyBorder="1" applyAlignment="1">
      <alignment horizontal="right"/>
    </xf>
    <xf numFmtId="176" fontId="7" fillId="33" borderId="39" xfId="0" applyNumberFormat="1" applyFont="1" applyFill="1" applyBorder="1" applyAlignment="1">
      <alignment vertical="center"/>
    </xf>
    <xf numFmtId="177" fontId="7" fillId="33" borderId="26" xfId="0" applyNumberFormat="1" applyFont="1" applyFill="1" applyBorder="1" applyAlignment="1">
      <alignment vertical="center"/>
    </xf>
    <xf numFmtId="178" fontId="7" fillId="33" borderId="40" xfId="0" applyNumberFormat="1" applyFont="1" applyFill="1" applyBorder="1" applyAlignment="1">
      <alignment vertical="center"/>
    </xf>
    <xf numFmtId="180" fontId="5" fillId="0" borderId="22" xfId="0" applyNumberFormat="1" applyFont="1" applyBorder="1" applyAlignment="1">
      <alignment vertical="center"/>
    </xf>
    <xf numFmtId="178" fontId="7" fillId="33" borderId="41" xfId="0" applyNumberFormat="1" applyFont="1" applyFill="1" applyBorder="1" applyAlignment="1">
      <alignment vertical="center"/>
    </xf>
    <xf numFmtId="178" fontId="7" fillId="33" borderId="42" xfId="0" applyNumberFormat="1" applyFont="1" applyFill="1" applyBorder="1" applyAlignment="1">
      <alignment vertical="center"/>
    </xf>
    <xf numFmtId="184" fontId="7" fillId="33" borderId="36" xfId="0" applyNumberFormat="1" applyFont="1" applyFill="1" applyBorder="1" applyAlignment="1">
      <alignment vertical="center"/>
    </xf>
    <xf numFmtId="41" fontId="5" fillId="0" borderId="12" xfId="0" applyNumberFormat="1" applyFont="1" applyBorder="1" applyAlignment="1">
      <alignment/>
    </xf>
    <xf numFmtId="43" fontId="5" fillId="0" borderId="14" xfId="0" applyNumberFormat="1" applyFont="1" applyBorder="1" applyAlignment="1">
      <alignment/>
    </xf>
    <xf numFmtId="43" fontId="5" fillId="0" borderId="18" xfId="0" applyNumberFormat="1" applyFont="1" applyBorder="1" applyAlignment="1">
      <alignment/>
    </xf>
    <xf numFmtId="43" fontId="5" fillId="0" borderId="12" xfId="0" applyNumberFormat="1" applyFont="1" applyBorder="1" applyAlignment="1">
      <alignment/>
    </xf>
    <xf numFmtId="41" fontId="5" fillId="0" borderId="15" xfId="0" applyNumberFormat="1" applyFont="1" applyBorder="1" applyAlignment="1">
      <alignment/>
    </xf>
    <xf numFmtId="41" fontId="5" fillId="0" borderId="0" xfId="0" applyNumberFormat="1" applyFont="1" applyBorder="1" applyAlignment="1">
      <alignment/>
    </xf>
    <xf numFmtId="41" fontId="5" fillId="0" borderId="19" xfId="0" applyNumberFormat="1" applyFont="1" applyBorder="1" applyAlignment="1">
      <alignment/>
    </xf>
    <xf numFmtId="0" fontId="5" fillId="0" borderId="10" xfId="0" applyFont="1" applyBorder="1" applyAlignment="1">
      <alignment horizontal="center"/>
    </xf>
    <xf numFmtId="0" fontId="5" fillId="0" borderId="22" xfId="0" applyFont="1" applyBorder="1" applyAlignment="1">
      <alignment horizontal="center"/>
    </xf>
    <xf numFmtId="0" fontId="5" fillId="0" borderId="22" xfId="0" applyFont="1" applyBorder="1" applyAlignment="1">
      <alignment horizontal="center" vertical="center"/>
    </xf>
    <xf numFmtId="181" fontId="5" fillId="0" borderId="12" xfId="0" applyNumberFormat="1" applyFont="1" applyBorder="1" applyAlignment="1">
      <alignment vertical="center"/>
    </xf>
    <xf numFmtId="181" fontId="5" fillId="0" borderId="18" xfId="0" applyNumberFormat="1" applyFont="1" applyBorder="1" applyAlignment="1">
      <alignmen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Alignment="1">
      <alignment horizontal="distributed"/>
    </xf>
    <xf numFmtId="0" fontId="7" fillId="33" borderId="43"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5"/>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8.125" style="1" customWidth="1"/>
    <col min="2" max="2" width="25.625" style="1" customWidth="1"/>
    <col min="3" max="14" width="7.50390625" style="1" customWidth="1"/>
    <col min="15" max="16384" width="9.00390625" style="1" customWidth="1"/>
  </cols>
  <sheetData>
    <row r="1" ht="16.5" customHeight="1">
      <c r="A1" s="2" t="s">
        <v>41</v>
      </c>
    </row>
    <row r="2" ht="16.5" customHeight="1"/>
    <row r="3" ht="16.5" customHeight="1">
      <c r="A3" s="31" t="s">
        <v>42</v>
      </c>
    </row>
    <row r="4" spans="1:14" s="5" customFormat="1" ht="16.5" customHeight="1">
      <c r="A4" s="94" t="s">
        <v>46</v>
      </c>
      <c r="B4" s="95"/>
      <c r="C4" s="91" t="s">
        <v>43</v>
      </c>
      <c r="D4" s="91" t="s">
        <v>2</v>
      </c>
      <c r="E4" s="91" t="s">
        <v>3</v>
      </c>
      <c r="F4" s="91" t="s">
        <v>4</v>
      </c>
      <c r="G4" s="91" t="s">
        <v>5</v>
      </c>
      <c r="H4" s="91" t="s">
        <v>6</v>
      </c>
      <c r="I4" s="91" t="s">
        <v>7</v>
      </c>
      <c r="J4" s="91" t="s">
        <v>8</v>
      </c>
      <c r="K4" s="91" t="s">
        <v>9</v>
      </c>
      <c r="L4" s="91" t="s">
        <v>10</v>
      </c>
      <c r="M4" s="91" t="s">
        <v>11</v>
      </c>
      <c r="N4" s="91" t="s">
        <v>12</v>
      </c>
    </row>
    <row r="5" spans="1:14" s="5" customFormat="1" ht="16.5" customHeight="1">
      <c r="A5" s="96"/>
      <c r="B5" s="97"/>
      <c r="C5" s="92"/>
      <c r="D5" s="92"/>
      <c r="E5" s="92"/>
      <c r="F5" s="92"/>
      <c r="G5" s="92"/>
      <c r="H5" s="92"/>
      <c r="I5" s="92"/>
      <c r="J5" s="92"/>
      <c r="K5" s="92"/>
      <c r="L5" s="92"/>
      <c r="M5" s="92"/>
      <c r="N5" s="92"/>
    </row>
    <row r="6" spans="1:14" s="5" customFormat="1" ht="16.5" customHeight="1">
      <c r="A6" s="91" t="s">
        <v>45</v>
      </c>
      <c r="B6" s="4" t="s">
        <v>68</v>
      </c>
      <c r="C6" s="41">
        <v>0.47</v>
      </c>
      <c r="D6" s="17">
        <v>0.45</v>
      </c>
      <c r="E6" s="17">
        <v>0.47</v>
      </c>
      <c r="F6" s="17">
        <v>0.44</v>
      </c>
      <c r="G6" s="17">
        <v>0.43</v>
      </c>
      <c r="H6" s="17">
        <v>0.43</v>
      </c>
      <c r="I6" s="17">
        <v>0.42</v>
      </c>
      <c r="J6" s="17">
        <v>0.45</v>
      </c>
      <c r="K6" s="17">
        <v>0.5</v>
      </c>
      <c r="L6" s="17">
        <v>0.49</v>
      </c>
      <c r="M6" s="17">
        <v>0.47</v>
      </c>
      <c r="N6" s="42">
        <v>0.43</v>
      </c>
    </row>
    <row r="7" spans="1:14" s="5" customFormat="1" ht="16.5" customHeight="1">
      <c r="A7" s="93"/>
      <c r="B7" s="35" t="s">
        <v>69</v>
      </c>
      <c r="C7" s="33">
        <v>0.42</v>
      </c>
      <c r="D7" s="19">
        <v>0.45</v>
      </c>
      <c r="E7" s="19">
        <v>0.44</v>
      </c>
      <c r="F7" s="19">
        <v>0.38</v>
      </c>
      <c r="G7" s="19">
        <v>0.36</v>
      </c>
      <c r="H7" s="19">
        <v>0.36</v>
      </c>
      <c r="I7" s="19">
        <v>0.38</v>
      </c>
      <c r="J7" s="19">
        <v>0.45</v>
      </c>
      <c r="K7" s="19">
        <v>0.46</v>
      </c>
      <c r="L7" s="19">
        <v>0.44</v>
      </c>
      <c r="M7" s="19">
        <v>0.43</v>
      </c>
      <c r="N7" s="34">
        <v>0.47</v>
      </c>
    </row>
    <row r="8" spans="1:14" s="5" customFormat="1" ht="16.5" customHeight="1">
      <c r="A8" s="93"/>
      <c r="B8" s="35" t="s">
        <v>70</v>
      </c>
      <c r="C8" s="33">
        <v>0.45</v>
      </c>
      <c r="D8" s="19">
        <v>0.45</v>
      </c>
      <c r="E8" s="19">
        <v>0.48</v>
      </c>
      <c r="F8" s="19">
        <v>0.45</v>
      </c>
      <c r="G8" s="19">
        <v>0.43</v>
      </c>
      <c r="H8" s="19">
        <v>0.43</v>
      </c>
      <c r="I8" s="19">
        <v>0.44</v>
      </c>
      <c r="J8" s="19">
        <v>0.46</v>
      </c>
      <c r="K8" s="19">
        <v>0.48</v>
      </c>
      <c r="L8" s="19">
        <v>0.49</v>
      </c>
      <c r="M8" s="19">
        <v>0.45</v>
      </c>
      <c r="N8" s="34">
        <v>0.44</v>
      </c>
    </row>
    <row r="9" spans="1:14" s="5" customFormat="1" ht="16.5" customHeight="1">
      <c r="A9" s="93"/>
      <c r="B9" s="35" t="s">
        <v>71</v>
      </c>
      <c r="C9" s="36">
        <v>0.43</v>
      </c>
      <c r="D9" s="37">
        <v>0.44</v>
      </c>
      <c r="E9" s="37">
        <v>0.45</v>
      </c>
      <c r="F9" s="37">
        <v>0.41</v>
      </c>
      <c r="G9" s="37">
        <v>0.36</v>
      </c>
      <c r="H9" s="37">
        <v>0.36</v>
      </c>
      <c r="I9" s="37">
        <v>0.38</v>
      </c>
      <c r="J9" s="37">
        <v>0.41</v>
      </c>
      <c r="K9" s="37">
        <v>0.48</v>
      </c>
      <c r="L9" s="37">
        <v>0.49</v>
      </c>
      <c r="M9" s="37">
        <v>0.41</v>
      </c>
      <c r="N9" s="38">
        <v>0.35</v>
      </c>
    </row>
    <row r="10" spans="1:14" s="5" customFormat="1" ht="16.5" customHeight="1">
      <c r="A10" s="93"/>
      <c r="B10" s="35" t="s">
        <v>72</v>
      </c>
      <c r="C10" s="36">
        <v>0.34</v>
      </c>
      <c r="D10" s="37">
        <v>0.33</v>
      </c>
      <c r="E10" s="37">
        <v>0.33</v>
      </c>
      <c r="F10" s="37">
        <v>0.29</v>
      </c>
      <c r="G10" s="37">
        <v>0.26</v>
      </c>
      <c r="H10" s="37">
        <v>0.27</v>
      </c>
      <c r="I10" s="37">
        <v>0.29</v>
      </c>
      <c r="J10" s="37">
        <v>0.33</v>
      </c>
      <c r="K10" s="37">
        <v>0.35</v>
      </c>
      <c r="L10" s="37">
        <v>0.35</v>
      </c>
      <c r="M10" s="37">
        <v>0.36</v>
      </c>
      <c r="N10" s="38">
        <v>0.34</v>
      </c>
    </row>
    <row r="11" spans="1:14" s="5" customFormat="1" ht="16.5" customHeight="1">
      <c r="A11" s="93"/>
      <c r="B11" s="35" t="s">
        <v>73</v>
      </c>
      <c r="C11" s="36">
        <v>0.35</v>
      </c>
      <c r="D11" s="37">
        <v>0.38</v>
      </c>
      <c r="E11" s="37">
        <v>0.36</v>
      </c>
      <c r="F11" s="37">
        <v>0.33</v>
      </c>
      <c r="G11" s="37">
        <v>0.32</v>
      </c>
      <c r="H11" s="37">
        <v>0.33</v>
      </c>
      <c r="I11" s="37">
        <v>0.33</v>
      </c>
      <c r="J11" s="37">
        <v>0.36</v>
      </c>
      <c r="K11" s="37">
        <v>0.39</v>
      </c>
      <c r="L11" s="37">
        <v>0.4</v>
      </c>
      <c r="M11" s="37">
        <v>0.42</v>
      </c>
      <c r="N11" s="38">
        <v>0.4</v>
      </c>
    </row>
    <row r="12" spans="1:14" s="5" customFormat="1" ht="16.5" customHeight="1">
      <c r="A12" s="93"/>
      <c r="B12" s="35" t="s">
        <v>74</v>
      </c>
      <c r="C12" s="36">
        <v>0.42</v>
      </c>
      <c r="D12" s="37">
        <v>0.46</v>
      </c>
      <c r="E12" s="37">
        <v>0.46</v>
      </c>
      <c r="F12" s="37">
        <v>0.38</v>
      </c>
      <c r="G12" s="37">
        <v>0.38</v>
      </c>
      <c r="H12" s="37">
        <v>0.4</v>
      </c>
      <c r="I12" s="37">
        <v>0.42</v>
      </c>
      <c r="J12" s="37">
        <v>0.49</v>
      </c>
      <c r="K12" s="37">
        <v>0.55</v>
      </c>
      <c r="L12" s="37">
        <v>0.58</v>
      </c>
      <c r="M12" s="37">
        <v>0.57</v>
      </c>
      <c r="N12" s="38">
        <v>0.56</v>
      </c>
    </row>
    <row r="13" spans="1:14" s="5" customFormat="1" ht="16.5" customHeight="1">
      <c r="A13" s="93"/>
      <c r="B13" s="35" t="s">
        <v>75</v>
      </c>
      <c r="C13" s="43">
        <v>0.57</v>
      </c>
      <c r="D13" s="44">
        <v>0.59</v>
      </c>
      <c r="E13" s="44">
        <v>0.55</v>
      </c>
      <c r="F13" s="44">
        <v>0.51</v>
      </c>
      <c r="G13" s="44">
        <v>0.53</v>
      </c>
      <c r="H13" s="44">
        <v>0.55</v>
      </c>
      <c r="I13" s="44">
        <v>0.58</v>
      </c>
      <c r="J13" s="44">
        <v>0.64</v>
      </c>
      <c r="K13" s="44">
        <v>0.65</v>
      </c>
      <c r="L13" s="44">
        <v>0.66</v>
      </c>
      <c r="M13" s="44">
        <v>0.68</v>
      </c>
      <c r="N13" s="45">
        <v>0.7</v>
      </c>
    </row>
    <row r="14" spans="1:14" s="5" customFormat="1" ht="16.5" customHeight="1">
      <c r="A14" s="93"/>
      <c r="B14" s="35" t="s">
        <v>76</v>
      </c>
      <c r="C14" s="43">
        <v>0.64</v>
      </c>
      <c r="D14" s="44">
        <v>0.67</v>
      </c>
      <c r="E14" s="44">
        <v>0.65</v>
      </c>
      <c r="F14" s="44">
        <v>0.61</v>
      </c>
      <c r="G14" s="44">
        <v>0.62</v>
      </c>
      <c r="H14" s="44">
        <v>0.66</v>
      </c>
      <c r="I14" s="44">
        <v>0.73</v>
      </c>
      <c r="J14" s="44">
        <v>0.76</v>
      </c>
      <c r="K14" s="44">
        <v>0.79</v>
      </c>
      <c r="L14" s="44">
        <v>0.82</v>
      </c>
      <c r="M14" s="44">
        <v>0.83</v>
      </c>
      <c r="N14" s="45">
        <v>0.84</v>
      </c>
    </row>
    <row r="15" spans="1:14" s="5" customFormat="1" ht="16.5" customHeight="1">
      <c r="A15" s="93"/>
      <c r="B15" s="35" t="s">
        <v>77</v>
      </c>
      <c r="C15" s="43">
        <v>0.83</v>
      </c>
      <c r="D15" s="44">
        <v>0.86</v>
      </c>
      <c r="E15" s="44">
        <v>0.87</v>
      </c>
      <c r="F15" s="44">
        <v>0.81</v>
      </c>
      <c r="G15" s="44">
        <v>0.84</v>
      </c>
      <c r="H15" s="44">
        <v>0.86</v>
      </c>
      <c r="I15" s="44">
        <v>0.98</v>
      </c>
      <c r="J15" s="44">
        <v>0.96</v>
      </c>
      <c r="K15" s="44">
        <v>0.99</v>
      </c>
      <c r="L15" s="44">
        <v>1</v>
      </c>
      <c r="M15" s="44">
        <v>1.04</v>
      </c>
      <c r="N15" s="45">
        <v>1.07</v>
      </c>
    </row>
    <row r="16" spans="1:14" s="5" customFormat="1" ht="16.5" customHeight="1">
      <c r="A16" s="93"/>
      <c r="B16" s="35" t="s">
        <v>78</v>
      </c>
      <c r="C16" s="43">
        <v>1</v>
      </c>
      <c r="D16" s="44">
        <v>0.97</v>
      </c>
      <c r="E16" s="44">
        <v>0.94</v>
      </c>
      <c r="F16" s="44">
        <v>0.9</v>
      </c>
      <c r="G16" s="44">
        <v>0.95</v>
      </c>
      <c r="H16" s="44">
        <v>1</v>
      </c>
      <c r="I16" s="44">
        <v>1.04</v>
      </c>
      <c r="J16" s="44">
        <v>1.06</v>
      </c>
      <c r="K16" s="44">
        <v>1.11</v>
      </c>
      <c r="L16" s="44">
        <v>1.11</v>
      </c>
      <c r="M16" s="44">
        <v>1.17</v>
      </c>
      <c r="N16" s="45">
        <v>1.21</v>
      </c>
    </row>
    <row r="17" spans="1:14" s="5" customFormat="1" ht="16.5" customHeight="1">
      <c r="A17" s="93"/>
      <c r="B17" s="35" t="s">
        <v>79</v>
      </c>
      <c r="C17" s="43">
        <v>1.16</v>
      </c>
      <c r="D17" s="44">
        <v>1.13</v>
      </c>
      <c r="E17" s="44">
        <v>1.05</v>
      </c>
      <c r="F17" s="44">
        <v>1</v>
      </c>
      <c r="G17" s="44">
        <v>1</v>
      </c>
      <c r="H17" s="44">
        <v>1.06</v>
      </c>
      <c r="I17" s="44">
        <v>1.11</v>
      </c>
      <c r="J17" s="44">
        <v>1.08</v>
      </c>
      <c r="K17" s="44">
        <v>1.03</v>
      </c>
      <c r="L17" s="44">
        <v>1.07</v>
      </c>
      <c r="M17" s="44">
        <v>1.07</v>
      </c>
      <c r="N17" s="45">
        <v>1.05</v>
      </c>
    </row>
    <row r="18" spans="1:14" s="5" customFormat="1" ht="16.5" customHeight="1">
      <c r="A18" s="93"/>
      <c r="B18" s="35" t="s">
        <v>80</v>
      </c>
      <c r="C18" s="43">
        <v>1</v>
      </c>
      <c r="D18" s="44">
        <v>1</v>
      </c>
      <c r="E18" s="44">
        <v>0.97</v>
      </c>
      <c r="F18" s="44">
        <v>0.95</v>
      </c>
      <c r="G18" s="44">
        <v>0.95</v>
      </c>
      <c r="H18" s="44">
        <v>0.96</v>
      </c>
      <c r="I18" s="44">
        <v>1.01</v>
      </c>
      <c r="J18" s="44">
        <v>1.07</v>
      </c>
      <c r="K18" s="44">
        <v>1.11</v>
      </c>
      <c r="L18" s="44">
        <v>1.07</v>
      </c>
      <c r="M18" s="44">
        <v>1.11</v>
      </c>
      <c r="N18" s="75">
        <v>1.14</v>
      </c>
    </row>
    <row r="19" spans="1:14" s="5" customFormat="1" ht="16.5" customHeight="1">
      <c r="A19" s="93"/>
      <c r="B19" s="35" t="s">
        <v>83</v>
      </c>
      <c r="C19" s="43">
        <v>1.08</v>
      </c>
      <c r="D19" s="44">
        <v>1.1</v>
      </c>
      <c r="E19" s="44">
        <v>1.07</v>
      </c>
      <c r="F19" s="44">
        <v>1</v>
      </c>
      <c r="G19" s="44">
        <v>1.03</v>
      </c>
      <c r="H19" s="44">
        <v>1.06</v>
      </c>
      <c r="I19" s="44">
        <v>1.14</v>
      </c>
      <c r="J19" s="44">
        <v>1.14</v>
      </c>
      <c r="K19" s="44">
        <v>1.19</v>
      </c>
      <c r="L19" s="44">
        <v>1.18</v>
      </c>
      <c r="M19" s="44">
        <v>1.16</v>
      </c>
      <c r="N19" s="75">
        <v>1.22</v>
      </c>
    </row>
    <row r="20" spans="1:14" s="5" customFormat="1" ht="16.5" customHeight="1">
      <c r="A20" s="93"/>
      <c r="B20" s="35" t="s">
        <v>107</v>
      </c>
      <c r="C20" s="43">
        <v>1.16</v>
      </c>
      <c r="D20" s="44">
        <v>1.16</v>
      </c>
      <c r="E20" s="44">
        <v>1.12</v>
      </c>
      <c r="F20" s="44">
        <v>1.05</v>
      </c>
      <c r="G20" s="44">
        <v>1.08</v>
      </c>
      <c r="H20" s="44">
        <v>1.06</v>
      </c>
      <c r="I20" s="44">
        <v>1.11</v>
      </c>
      <c r="J20" s="44">
        <v>1.13</v>
      </c>
      <c r="K20" s="44">
        <v>1.19</v>
      </c>
      <c r="L20" s="44">
        <v>1.19</v>
      </c>
      <c r="M20" s="44">
        <v>1.25</v>
      </c>
      <c r="N20" s="75">
        <v>1.29</v>
      </c>
    </row>
    <row r="21" spans="1:14" s="5" customFormat="1" ht="16.5" customHeight="1">
      <c r="A21" s="93"/>
      <c r="B21" s="35" t="s">
        <v>108</v>
      </c>
      <c r="C21" s="43">
        <v>1.22</v>
      </c>
      <c r="D21" s="44">
        <v>1.32</v>
      </c>
      <c r="E21" s="44">
        <v>1.13</v>
      </c>
      <c r="F21" s="44">
        <v>0.98</v>
      </c>
      <c r="G21" s="44">
        <v>1.02</v>
      </c>
      <c r="H21" s="44">
        <v>1.03</v>
      </c>
      <c r="I21" s="44">
        <v>1.15</v>
      </c>
      <c r="J21" s="44">
        <v>1.14</v>
      </c>
      <c r="K21" s="44">
        <v>1.2</v>
      </c>
      <c r="L21" s="44">
        <v>1.21</v>
      </c>
      <c r="M21" s="44">
        <v>1.28</v>
      </c>
      <c r="N21" s="75">
        <v>1.27</v>
      </c>
    </row>
    <row r="22" spans="1:14" s="5" customFormat="1" ht="16.5" customHeight="1">
      <c r="A22" s="93"/>
      <c r="B22" s="35" t="s">
        <v>112</v>
      </c>
      <c r="C22" s="43">
        <v>1.28</v>
      </c>
      <c r="D22" s="44">
        <v>1.26</v>
      </c>
      <c r="E22" s="44">
        <v>1.25</v>
      </c>
      <c r="F22" s="44">
        <v>1.18</v>
      </c>
      <c r="G22" s="44">
        <v>1.27</v>
      </c>
      <c r="H22" s="44">
        <v>1.33</v>
      </c>
      <c r="I22" s="44">
        <v>1.43</v>
      </c>
      <c r="J22" s="44">
        <v>1.36</v>
      </c>
      <c r="K22" s="44">
        <v>1.3</v>
      </c>
      <c r="L22" s="44">
        <v>1.31</v>
      </c>
      <c r="M22" s="44">
        <v>1.39</v>
      </c>
      <c r="N22" s="75">
        <v>1.43</v>
      </c>
    </row>
    <row r="23" spans="1:14" s="5" customFormat="1" ht="16.5" customHeight="1">
      <c r="A23" s="93"/>
      <c r="B23" s="35" t="s">
        <v>112</v>
      </c>
      <c r="C23" s="43">
        <v>1.28</v>
      </c>
      <c r="D23" s="44">
        <v>1.26</v>
      </c>
      <c r="E23" s="44">
        <v>1.25</v>
      </c>
      <c r="F23" s="44">
        <v>1.18</v>
      </c>
      <c r="G23" s="44">
        <v>1.27</v>
      </c>
      <c r="H23" s="44">
        <v>1.33</v>
      </c>
      <c r="I23" s="44">
        <v>1.43</v>
      </c>
      <c r="J23" s="44">
        <v>1.36</v>
      </c>
      <c r="K23" s="44">
        <v>1.3</v>
      </c>
      <c r="L23" s="44">
        <v>1.31</v>
      </c>
      <c r="M23" s="44">
        <v>1.39</v>
      </c>
      <c r="N23" s="75">
        <v>1.43</v>
      </c>
    </row>
    <row r="24" spans="1:14" s="5" customFormat="1" ht="16.5" customHeight="1">
      <c r="A24" s="93"/>
      <c r="B24" s="35" t="s">
        <v>113</v>
      </c>
      <c r="C24" s="43">
        <v>1.42</v>
      </c>
      <c r="D24" s="44">
        <v>1.44</v>
      </c>
      <c r="E24" s="44">
        <v>1.37</v>
      </c>
      <c r="F24" s="44">
        <v>1.28</v>
      </c>
      <c r="G24" s="44">
        <v>1.28</v>
      </c>
      <c r="H24" s="44">
        <v>1.36</v>
      </c>
      <c r="I24" s="44">
        <v>1.46</v>
      </c>
      <c r="J24" s="44">
        <v>1.45</v>
      </c>
      <c r="K24" s="44">
        <v>1.48</v>
      </c>
      <c r="L24" s="44">
        <v>1.5</v>
      </c>
      <c r="M24" s="44">
        <v>1.54</v>
      </c>
      <c r="N24" s="75">
        <v>1.59</v>
      </c>
    </row>
    <row r="25" spans="1:14" s="5" customFormat="1" ht="16.5" customHeight="1">
      <c r="A25" s="92"/>
      <c r="B25" s="7" t="s">
        <v>119</v>
      </c>
      <c r="C25" s="43">
        <v>1.54</v>
      </c>
      <c r="D25" s="44">
        <v>1.44</v>
      </c>
      <c r="E25" s="44">
        <v>1.28</v>
      </c>
      <c r="F25" s="44">
        <v>1.11</v>
      </c>
      <c r="G25" s="44">
        <v>1.07</v>
      </c>
      <c r="H25" s="44">
        <v>1.12</v>
      </c>
      <c r="I25" s="44">
        <v>1.2</v>
      </c>
      <c r="J25" s="44">
        <v>1.2</v>
      </c>
      <c r="K25" s="44">
        <v>1.18</v>
      </c>
      <c r="L25" s="44">
        <v>1.25</v>
      </c>
      <c r="M25" s="44">
        <v>1.3</v>
      </c>
      <c r="N25" s="75"/>
    </row>
    <row r="26" spans="1:14" s="5" customFormat="1" ht="16.5" customHeight="1">
      <c r="A26" s="91" t="s">
        <v>44</v>
      </c>
      <c r="B26" s="86" t="s">
        <v>68</v>
      </c>
      <c r="C26" s="41">
        <v>0.54</v>
      </c>
      <c r="D26" s="17">
        <v>0.53</v>
      </c>
      <c r="E26" s="17">
        <v>0.54</v>
      </c>
      <c r="F26" s="17">
        <v>0.49</v>
      </c>
      <c r="G26" s="17">
        <v>0.48</v>
      </c>
      <c r="H26" s="17">
        <v>0.48</v>
      </c>
      <c r="I26" s="17">
        <v>0.5</v>
      </c>
      <c r="J26" s="17">
        <v>0.53</v>
      </c>
      <c r="K26" s="17">
        <v>0.57</v>
      </c>
      <c r="L26" s="17">
        <v>0.55</v>
      </c>
      <c r="M26" s="17">
        <v>0.56</v>
      </c>
      <c r="N26" s="42">
        <v>0.54</v>
      </c>
    </row>
    <row r="27" spans="1:14" s="5" customFormat="1" ht="16.5" customHeight="1">
      <c r="A27" s="93"/>
      <c r="B27" s="87" t="s">
        <v>69</v>
      </c>
      <c r="C27" s="33">
        <v>0.55</v>
      </c>
      <c r="D27" s="19">
        <v>0.56</v>
      </c>
      <c r="E27" s="19">
        <v>0.56</v>
      </c>
      <c r="F27" s="19">
        <v>0.49</v>
      </c>
      <c r="G27" s="19">
        <v>0.47</v>
      </c>
      <c r="H27" s="19">
        <v>0.48</v>
      </c>
      <c r="I27" s="19">
        <v>0.52</v>
      </c>
      <c r="J27" s="19">
        <v>0.55</v>
      </c>
      <c r="K27" s="19">
        <v>0.58</v>
      </c>
      <c r="L27" s="19">
        <v>0.57</v>
      </c>
      <c r="M27" s="19">
        <v>0.54</v>
      </c>
      <c r="N27" s="34">
        <v>0.53</v>
      </c>
    </row>
    <row r="28" spans="1:14" s="5" customFormat="1" ht="16.5" customHeight="1">
      <c r="A28" s="93"/>
      <c r="B28" s="87" t="s">
        <v>70</v>
      </c>
      <c r="C28" s="33">
        <v>0.53</v>
      </c>
      <c r="D28" s="19">
        <v>0.54</v>
      </c>
      <c r="E28" s="19">
        <v>0.54</v>
      </c>
      <c r="F28" s="19">
        <v>0.47</v>
      </c>
      <c r="G28" s="19">
        <v>0.48</v>
      </c>
      <c r="H28" s="19">
        <v>0.49</v>
      </c>
      <c r="I28" s="19">
        <v>0.5</v>
      </c>
      <c r="J28" s="19">
        <v>0.52</v>
      </c>
      <c r="K28" s="19">
        <v>0.55</v>
      </c>
      <c r="L28" s="19">
        <v>0.55</v>
      </c>
      <c r="M28" s="19">
        <v>0.52</v>
      </c>
      <c r="N28" s="34">
        <v>0.49</v>
      </c>
    </row>
    <row r="29" spans="1:14" s="5" customFormat="1" ht="16.5" customHeight="1">
      <c r="A29" s="93"/>
      <c r="B29" s="87" t="s">
        <v>71</v>
      </c>
      <c r="C29" s="33">
        <v>0.51</v>
      </c>
      <c r="D29" s="19">
        <v>0.53</v>
      </c>
      <c r="E29" s="19">
        <v>0.52</v>
      </c>
      <c r="F29" s="19">
        <v>0.46</v>
      </c>
      <c r="G29" s="19">
        <v>0.43</v>
      </c>
      <c r="H29" s="19">
        <v>0.44</v>
      </c>
      <c r="I29" s="19">
        <v>0.44</v>
      </c>
      <c r="J29" s="19">
        <v>0.45</v>
      </c>
      <c r="K29" s="19">
        <v>0.47</v>
      </c>
      <c r="L29" s="19">
        <v>0.45</v>
      </c>
      <c r="M29" s="19">
        <v>0.43</v>
      </c>
      <c r="N29" s="34">
        <v>0.41</v>
      </c>
    </row>
    <row r="30" spans="1:14" s="5" customFormat="1" ht="16.5" customHeight="1">
      <c r="A30" s="93"/>
      <c r="B30" s="88" t="s">
        <v>72</v>
      </c>
      <c r="C30" s="33">
        <v>0.39</v>
      </c>
      <c r="D30" s="19">
        <v>0.38</v>
      </c>
      <c r="E30" s="19">
        <v>0.38</v>
      </c>
      <c r="F30" s="19">
        <v>0.32</v>
      </c>
      <c r="G30" s="19">
        <v>0.31</v>
      </c>
      <c r="H30" s="19">
        <v>0.32</v>
      </c>
      <c r="I30" s="19">
        <v>0.32</v>
      </c>
      <c r="J30" s="19">
        <v>0.34</v>
      </c>
      <c r="K30" s="19">
        <v>0.38</v>
      </c>
      <c r="L30" s="19">
        <v>0.39</v>
      </c>
      <c r="M30" s="19">
        <v>0.38</v>
      </c>
      <c r="N30" s="34">
        <v>0.35</v>
      </c>
    </row>
    <row r="31" spans="1:14" s="5" customFormat="1" ht="16.5" customHeight="1">
      <c r="A31" s="93"/>
      <c r="B31" s="88" t="s">
        <v>73</v>
      </c>
      <c r="C31" s="33">
        <v>0.36</v>
      </c>
      <c r="D31" s="19">
        <v>0.39</v>
      </c>
      <c r="E31" s="19">
        <v>0.39</v>
      </c>
      <c r="F31" s="19">
        <v>0.35</v>
      </c>
      <c r="G31" s="19">
        <v>0.35</v>
      </c>
      <c r="H31" s="19">
        <v>0.37</v>
      </c>
      <c r="I31" s="19">
        <v>0.38</v>
      </c>
      <c r="J31" s="19">
        <v>0.41</v>
      </c>
      <c r="K31" s="19">
        <v>0.43</v>
      </c>
      <c r="L31" s="19">
        <v>0.45</v>
      </c>
      <c r="M31" s="19">
        <v>0.44</v>
      </c>
      <c r="N31" s="34">
        <v>0.42</v>
      </c>
    </row>
    <row r="32" spans="1:14" s="5" customFormat="1" ht="16.5" customHeight="1">
      <c r="A32" s="93"/>
      <c r="B32" s="88" t="s">
        <v>74</v>
      </c>
      <c r="C32" s="33">
        <v>0.42</v>
      </c>
      <c r="D32" s="19">
        <v>0.44</v>
      </c>
      <c r="E32" s="19">
        <v>0.44</v>
      </c>
      <c r="F32" s="19">
        <v>0.4</v>
      </c>
      <c r="G32" s="19">
        <v>0.38</v>
      </c>
      <c r="H32" s="19">
        <v>0.4</v>
      </c>
      <c r="I32" s="19">
        <v>0.42</v>
      </c>
      <c r="J32" s="19">
        <v>0.45</v>
      </c>
      <c r="K32" s="19">
        <v>0.49</v>
      </c>
      <c r="L32" s="19">
        <v>0.49</v>
      </c>
      <c r="M32" s="19">
        <v>0.5</v>
      </c>
      <c r="N32" s="34">
        <v>0.49</v>
      </c>
    </row>
    <row r="33" spans="1:14" s="5" customFormat="1" ht="16.5" customHeight="1">
      <c r="A33" s="93"/>
      <c r="B33" s="87" t="s">
        <v>75</v>
      </c>
      <c r="C33" s="33">
        <v>0.51</v>
      </c>
      <c r="D33" s="19">
        <v>0.54</v>
      </c>
      <c r="E33" s="19">
        <v>0.54</v>
      </c>
      <c r="F33" s="19">
        <v>0.49</v>
      </c>
      <c r="G33" s="19">
        <v>0.5</v>
      </c>
      <c r="H33" s="19">
        <v>0.51</v>
      </c>
      <c r="I33" s="19">
        <v>0.53</v>
      </c>
      <c r="J33" s="19">
        <v>0.56</v>
      </c>
      <c r="K33" s="19">
        <v>0.6</v>
      </c>
      <c r="L33" s="19">
        <v>0.61</v>
      </c>
      <c r="M33" s="19">
        <v>0.57</v>
      </c>
      <c r="N33" s="34">
        <v>0.61</v>
      </c>
    </row>
    <row r="34" spans="1:14" s="5" customFormat="1" ht="16.5" customHeight="1">
      <c r="A34" s="93"/>
      <c r="B34" s="88" t="s">
        <v>76</v>
      </c>
      <c r="C34" s="43">
        <v>0.61</v>
      </c>
      <c r="D34" s="44">
        <v>0.65</v>
      </c>
      <c r="E34" s="44">
        <v>0.65</v>
      </c>
      <c r="F34" s="44">
        <v>0.61</v>
      </c>
      <c r="G34" s="44">
        <v>0.61</v>
      </c>
      <c r="H34" s="44">
        <v>0.65</v>
      </c>
      <c r="I34" s="44">
        <v>0.7</v>
      </c>
      <c r="J34" s="44">
        <v>0.74</v>
      </c>
      <c r="K34" s="44">
        <v>0.77</v>
      </c>
      <c r="L34" s="44">
        <v>0.79</v>
      </c>
      <c r="M34" s="44">
        <v>0.81</v>
      </c>
      <c r="N34" s="45">
        <v>0.8</v>
      </c>
    </row>
    <row r="35" spans="1:14" s="5" customFormat="1" ht="16.5" customHeight="1">
      <c r="A35" s="93"/>
      <c r="B35" s="88" t="s">
        <v>77</v>
      </c>
      <c r="C35" s="43">
        <v>0.79</v>
      </c>
      <c r="D35" s="44">
        <v>0.82</v>
      </c>
      <c r="E35" s="44">
        <v>0.82</v>
      </c>
      <c r="F35" s="44">
        <v>0.76</v>
      </c>
      <c r="G35" s="44">
        <v>0.76</v>
      </c>
      <c r="H35" s="44">
        <v>0.79</v>
      </c>
      <c r="I35" s="44">
        <v>0.83</v>
      </c>
      <c r="J35" s="44">
        <v>0.85</v>
      </c>
      <c r="K35" s="44">
        <v>0.88</v>
      </c>
      <c r="L35" s="44">
        <v>0.9</v>
      </c>
      <c r="M35" s="44">
        <v>0.91</v>
      </c>
      <c r="N35" s="45">
        <v>0.92</v>
      </c>
    </row>
    <row r="36" spans="1:14" s="5" customFormat="1" ht="16.5" customHeight="1">
      <c r="A36" s="93"/>
      <c r="B36" s="88" t="s">
        <v>78</v>
      </c>
      <c r="C36" s="43">
        <v>0.9</v>
      </c>
      <c r="D36" s="44">
        <v>0.91</v>
      </c>
      <c r="E36" s="44">
        <v>0.9</v>
      </c>
      <c r="F36" s="44">
        <v>0.85</v>
      </c>
      <c r="G36" s="44">
        <v>0.88</v>
      </c>
      <c r="H36" s="44">
        <v>0.91</v>
      </c>
      <c r="I36" s="44">
        <v>0.96</v>
      </c>
      <c r="J36" s="44">
        <v>0.98</v>
      </c>
      <c r="K36" s="44">
        <v>1.01</v>
      </c>
      <c r="L36" s="44">
        <v>1.02</v>
      </c>
      <c r="M36" s="44">
        <v>1.02</v>
      </c>
      <c r="N36" s="45">
        <v>1.01</v>
      </c>
    </row>
    <row r="37" spans="1:14" s="5" customFormat="1" ht="16.5" customHeight="1">
      <c r="A37" s="93"/>
      <c r="B37" s="88" t="s">
        <v>79</v>
      </c>
      <c r="C37" s="43">
        <v>0.99</v>
      </c>
      <c r="D37" s="44">
        <v>0.99</v>
      </c>
      <c r="E37" s="44">
        <v>0.97</v>
      </c>
      <c r="F37" s="44">
        <v>0.92</v>
      </c>
      <c r="G37" s="44">
        <v>0.95</v>
      </c>
      <c r="H37" s="44">
        <v>0.99</v>
      </c>
      <c r="I37" s="44">
        <v>1.05</v>
      </c>
      <c r="J37" s="44">
        <v>1.07</v>
      </c>
      <c r="K37" s="44">
        <v>1.1</v>
      </c>
      <c r="L37" s="44">
        <v>1.09</v>
      </c>
      <c r="M37" s="44">
        <v>1.1</v>
      </c>
      <c r="N37" s="45">
        <v>1.09</v>
      </c>
    </row>
    <row r="38" spans="1:14" s="5" customFormat="1" ht="16.5" customHeight="1">
      <c r="A38" s="93"/>
      <c r="B38" s="88" t="s">
        <v>80</v>
      </c>
      <c r="C38" s="43">
        <v>1.06</v>
      </c>
      <c r="D38" s="44">
        <v>1.06</v>
      </c>
      <c r="E38" s="44">
        <v>1.05</v>
      </c>
      <c r="F38" s="44">
        <v>1</v>
      </c>
      <c r="G38" s="44">
        <v>1.01</v>
      </c>
      <c r="H38" s="44">
        <v>1.04</v>
      </c>
      <c r="I38" s="44">
        <v>1.09</v>
      </c>
      <c r="J38" s="44">
        <v>1.1</v>
      </c>
      <c r="K38" s="44">
        <v>1.15</v>
      </c>
      <c r="L38" s="44">
        <v>1.16</v>
      </c>
      <c r="M38" s="44">
        <v>1.18</v>
      </c>
      <c r="N38" s="75">
        <v>1.18</v>
      </c>
    </row>
    <row r="39" spans="1:14" s="5" customFormat="1" ht="16.5" customHeight="1">
      <c r="A39" s="93"/>
      <c r="B39" s="88" t="s">
        <v>83</v>
      </c>
      <c r="C39" s="43">
        <v>1.16</v>
      </c>
      <c r="D39" s="44">
        <v>1.16</v>
      </c>
      <c r="E39" s="44">
        <v>1.14</v>
      </c>
      <c r="F39" s="44">
        <v>1.07</v>
      </c>
      <c r="G39" s="44">
        <v>1.07</v>
      </c>
      <c r="H39" s="44">
        <v>1.1</v>
      </c>
      <c r="I39" s="44">
        <v>1.16</v>
      </c>
      <c r="J39" s="44">
        <v>1.18</v>
      </c>
      <c r="K39" s="44">
        <v>1.22</v>
      </c>
      <c r="L39" s="44">
        <v>1.21</v>
      </c>
      <c r="M39" s="44">
        <v>1.23</v>
      </c>
      <c r="N39" s="75">
        <v>1.22</v>
      </c>
    </row>
    <row r="40" spans="1:14" s="5" customFormat="1" ht="16.5" customHeight="1">
      <c r="A40" s="93"/>
      <c r="B40" s="88" t="s">
        <v>107</v>
      </c>
      <c r="C40" s="43">
        <v>1.2</v>
      </c>
      <c r="D40" s="44">
        <v>1.19</v>
      </c>
      <c r="E40" s="44">
        <v>1.19</v>
      </c>
      <c r="F40" s="44">
        <v>1.12</v>
      </c>
      <c r="G40" s="44">
        <v>1.13</v>
      </c>
      <c r="H40" s="44">
        <v>1.16</v>
      </c>
      <c r="I40" s="44">
        <v>1.21</v>
      </c>
      <c r="J40" s="44">
        <v>1.22</v>
      </c>
      <c r="K40" s="44">
        <v>1.26</v>
      </c>
      <c r="L40" s="44">
        <v>1.27</v>
      </c>
      <c r="M40" s="44">
        <v>1.28</v>
      </c>
      <c r="N40" s="75">
        <v>1.28</v>
      </c>
    </row>
    <row r="41" spans="1:14" s="5" customFormat="1" ht="16.5" customHeight="1">
      <c r="A41" s="93"/>
      <c r="B41" s="88" t="s">
        <v>108</v>
      </c>
      <c r="C41" s="43">
        <v>1.18</v>
      </c>
      <c r="D41" s="44">
        <v>1.16</v>
      </c>
      <c r="E41" s="44">
        <v>1.09</v>
      </c>
      <c r="F41" s="44">
        <v>0.97</v>
      </c>
      <c r="G41" s="44">
        <v>0.93</v>
      </c>
      <c r="H41" s="44">
        <v>0.93</v>
      </c>
      <c r="I41" s="44">
        <v>0.95</v>
      </c>
      <c r="J41" s="44">
        <v>0.94</v>
      </c>
      <c r="K41" s="44">
        <v>0.95</v>
      </c>
      <c r="L41" s="44">
        <v>0.97</v>
      </c>
      <c r="M41" s="44">
        <v>0.99</v>
      </c>
      <c r="N41" s="75">
        <v>0.99</v>
      </c>
    </row>
    <row r="42" spans="1:14" s="5" customFormat="1" ht="16.5" customHeight="1">
      <c r="A42" s="93"/>
      <c r="B42" s="35" t="s">
        <v>112</v>
      </c>
      <c r="C42" s="43">
        <v>0.95</v>
      </c>
      <c r="D42" s="44">
        <v>0.94</v>
      </c>
      <c r="E42" s="44">
        <v>0.96</v>
      </c>
      <c r="F42" s="44">
        <v>0.91</v>
      </c>
      <c r="G42" s="44">
        <v>0.93</v>
      </c>
      <c r="H42" s="44">
        <v>0.96</v>
      </c>
      <c r="I42" s="44">
        <v>0.99</v>
      </c>
      <c r="J42" s="44">
        <v>0.97</v>
      </c>
      <c r="K42" s="44">
        <v>0.98</v>
      </c>
      <c r="L42" s="44">
        <v>1</v>
      </c>
      <c r="M42" s="44">
        <v>1.02</v>
      </c>
      <c r="N42" s="75">
        <v>1.02</v>
      </c>
    </row>
    <row r="43" spans="1:14" s="5" customFormat="1" ht="16.5" customHeight="1">
      <c r="A43" s="93"/>
      <c r="B43" s="35" t="s">
        <v>113</v>
      </c>
      <c r="C43" s="43">
        <v>1</v>
      </c>
      <c r="D43" s="44">
        <v>1.02</v>
      </c>
      <c r="E43" s="44">
        <v>1.03</v>
      </c>
      <c r="F43" s="44">
        <v>1</v>
      </c>
      <c r="G43" s="44">
        <v>1</v>
      </c>
      <c r="H43" s="44">
        <v>1.04</v>
      </c>
      <c r="I43" s="44">
        <v>1.1</v>
      </c>
      <c r="J43" s="44">
        <v>1.12</v>
      </c>
      <c r="K43" s="44">
        <v>1.16</v>
      </c>
      <c r="L43" s="44">
        <v>1.16</v>
      </c>
      <c r="M43" s="44">
        <v>1.19</v>
      </c>
      <c r="N43" s="75">
        <v>1.17</v>
      </c>
    </row>
    <row r="44" spans="1:14" s="5" customFormat="1" ht="16.5" customHeight="1">
      <c r="A44" s="92"/>
      <c r="B44" s="7" t="s">
        <v>119</v>
      </c>
      <c r="C44" s="43">
        <v>1.11</v>
      </c>
      <c r="D44" s="44">
        <v>1.08</v>
      </c>
      <c r="E44" s="44">
        <v>1.05</v>
      </c>
      <c r="F44" s="44">
        <v>0.97</v>
      </c>
      <c r="G44" s="44">
        <v>0.95</v>
      </c>
      <c r="H44" s="44">
        <v>0.97</v>
      </c>
      <c r="I44" s="44">
        <v>1</v>
      </c>
      <c r="J44" s="44">
        <v>1.01</v>
      </c>
      <c r="K44" s="44">
        <v>1.01</v>
      </c>
      <c r="L44" s="44">
        <v>1.02</v>
      </c>
      <c r="M44" s="44">
        <v>1.04</v>
      </c>
      <c r="N44" s="75"/>
    </row>
    <row r="45" spans="1:14" s="5" customFormat="1" ht="16.5" customHeight="1">
      <c r="A45" s="91" t="s">
        <v>65</v>
      </c>
      <c r="B45" s="86" t="s">
        <v>68</v>
      </c>
      <c r="C45" s="41">
        <v>0.94</v>
      </c>
      <c r="D45" s="17">
        <v>0.95</v>
      </c>
      <c r="E45" s="17">
        <v>0.95</v>
      </c>
      <c r="F45" s="17">
        <v>0.85</v>
      </c>
      <c r="G45" s="17">
        <v>0.82</v>
      </c>
      <c r="H45" s="17">
        <v>0.83</v>
      </c>
      <c r="I45" s="17">
        <v>0.86</v>
      </c>
      <c r="J45" s="17">
        <v>0.9</v>
      </c>
      <c r="K45" s="17">
        <v>0.95</v>
      </c>
      <c r="L45" s="17">
        <v>0.96</v>
      </c>
      <c r="M45" s="17">
        <v>0.99</v>
      </c>
      <c r="N45" s="42">
        <v>1.03</v>
      </c>
    </row>
    <row r="46" spans="1:14" s="5" customFormat="1" ht="16.5" customHeight="1">
      <c r="A46" s="93"/>
      <c r="B46" s="87" t="s">
        <v>69</v>
      </c>
      <c r="C46" s="33">
        <v>1.06</v>
      </c>
      <c r="D46" s="19">
        <v>1.09</v>
      </c>
      <c r="E46" s="19">
        <v>1.06</v>
      </c>
      <c r="F46" s="19">
        <v>0.95</v>
      </c>
      <c r="G46" s="19">
        <v>0.91</v>
      </c>
      <c r="H46" s="19">
        <v>0.93</v>
      </c>
      <c r="I46" s="19">
        <v>0.96</v>
      </c>
      <c r="J46" s="19">
        <v>1.01</v>
      </c>
      <c r="K46" s="19">
        <v>1.05</v>
      </c>
      <c r="L46" s="19">
        <v>1.05</v>
      </c>
      <c r="M46" s="19">
        <v>1.07</v>
      </c>
      <c r="N46" s="34">
        <v>1.1</v>
      </c>
    </row>
    <row r="47" spans="1:14" s="5" customFormat="1" ht="16.5" customHeight="1">
      <c r="A47" s="93"/>
      <c r="B47" s="87" t="s">
        <v>70</v>
      </c>
      <c r="C47" s="33">
        <v>1.09</v>
      </c>
      <c r="D47" s="19">
        <v>1.09</v>
      </c>
      <c r="E47" s="19">
        <v>1.06</v>
      </c>
      <c r="F47" s="19">
        <v>0.95</v>
      </c>
      <c r="G47" s="19">
        <v>0.92</v>
      </c>
      <c r="H47" s="19">
        <v>0.92</v>
      </c>
      <c r="I47" s="19">
        <v>0.95</v>
      </c>
      <c r="J47" s="19">
        <v>0.98</v>
      </c>
      <c r="K47" s="19">
        <v>1.01</v>
      </c>
      <c r="L47" s="19">
        <v>1</v>
      </c>
      <c r="M47" s="19">
        <v>1</v>
      </c>
      <c r="N47" s="34">
        <v>1</v>
      </c>
    </row>
    <row r="48" spans="1:14" s="5" customFormat="1" ht="16.5" customHeight="1">
      <c r="A48" s="93"/>
      <c r="B48" s="87" t="s">
        <v>71</v>
      </c>
      <c r="C48" s="33">
        <v>1</v>
      </c>
      <c r="D48" s="19">
        <v>1</v>
      </c>
      <c r="E48" s="19">
        <v>0.96</v>
      </c>
      <c r="F48" s="19">
        <v>0.86</v>
      </c>
      <c r="G48" s="19">
        <v>0.81</v>
      </c>
      <c r="H48" s="19">
        <v>0.79</v>
      </c>
      <c r="I48" s="19">
        <v>0.8</v>
      </c>
      <c r="J48" s="19">
        <v>0.81</v>
      </c>
      <c r="K48" s="19">
        <v>0.82</v>
      </c>
      <c r="L48" s="19">
        <v>0.79</v>
      </c>
      <c r="M48" s="19">
        <v>0.75</v>
      </c>
      <c r="N48" s="34">
        <v>0.72</v>
      </c>
    </row>
    <row r="49" spans="1:14" s="5" customFormat="1" ht="16.5" customHeight="1">
      <c r="A49" s="93"/>
      <c r="B49" s="88" t="s">
        <v>72</v>
      </c>
      <c r="C49" s="33">
        <v>0.65</v>
      </c>
      <c r="D49" s="19">
        <v>0.58</v>
      </c>
      <c r="E49" s="19">
        <v>0.52</v>
      </c>
      <c r="F49" s="19">
        <v>0.42</v>
      </c>
      <c r="G49" s="19">
        <v>0.38</v>
      </c>
      <c r="H49" s="19">
        <v>0.37</v>
      </c>
      <c r="I49" s="19">
        <v>0.38</v>
      </c>
      <c r="J49" s="19">
        <v>0.39</v>
      </c>
      <c r="K49" s="19">
        <v>0.42</v>
      </c>
      <c r="L49" s="19">
        <v>0.42</v>
      </c>
      <c r="M49" s="19">
        <v>0.42</v>
      </c>
      <c r="N49" s="34">
        <v>0.43</v>
      </c>
    </row>
    <row r="50" spans="1:14" s="5" customFormat="1" ht="16.5" customHeight="1">
      <c r="A50" s="93"/>
      <c r="B50" s="88" t="s">
        <v>73</v>
      </c>
      <c r="C50" s="33">
        <v>0.45</v>
      </c>
      <c r="D50" s="19">
        <v>0.46</v>
      </c>
      <c r="E50" s="19">
        <v>0.47</v>
      </c>
      <c r="F50" s="19">
        <v>0.42</v>
      </c>
      <c r="G50" s="19">
        <v>0.41</v>
      </c>
      <c r="H50" s="19">
        <v>0.43</v>
      </c>
      <c r="I50" s="19">
        <v>0.45</v>
      </c>
      <c r="J50" s="19">
        <v>0.49</v>
      </c>
      <c r="K50" s="19">
        <v>0.52</v>
      </c>
      <c r="L50" s="19">
        <v>0.54</v>
      </c>
      <c r="M50" s="19">
        <v>0.55</v>
      </c>
      <c r="N50" s="34">
        <v>0.56</v>
      </c>
    </row>
    <row r="51" spans="1:14" s="5" customFormat="1" ht="16.5" customHeight="1">
      <c r="A51" s="93"/>
      <c r="B51" s="88" t="s">
        <v>74</v>
      </c>
      <c r="C51" s="33">
        <v>0.59</v>
      </c>
      <c r="D51" s="19">
        <v>0.61</v>
      </c>
      <c r="E51" s="19">
        <v>0.6</v>
      </c>
      <c r="F51" s="19">
        <v>0.52</v>
      </c>
      <c r="G51" s="19">
        <v>0.5</v>
      </c>
      <c r="H51" s="19">
        <v>0.51</v>
      </c>
      <c r="I51" s="19">
        <v>0.54</v>
      </c>
      <c r="J51" s="19">
        <v>0.59</v>
      </c>
      <c r="K51" s="19">
        <v>0.63</v>
      </c>
      <c r="L51" s="19">
        <v>0.65</v>
      </c>
      <c r="M51" s="19">
        <v>0.67</v>
      </c>
      <c r="N51" s="34">
        <v>0.69</v>
      </c>
    </row>
    <row r="52" spans="1:14" s="5" customFormat="1" ht="16.5" customHeight="1">
      <c r="A52" s="93"/>
      <c r="B52" s="87" t="s">
        <v>75</v>
      </c>
      <c r="C52" s="33">
        <v>0.72</v>
      </c>
      <c r="D52" s="19">
        <v>0.74</v>
      </c>
      <c r="E52" s="19">
        <v>0.73</v>
      </c>
      <c r="F52" s="19">
        <v>0.66</v>
      </c>
      <c r="G52" s="19">
        <v>0.65</v>
      </c>
      <c r="H52" s="19">
        <v>0.66</v>
      </c>
      <c r="I52" s="19">
        <v>0.7</v>
      </c>
      <c r="J52" s="19">
        <v>0.73</v>
      </c>
      <c r="K52" s="19">
        <v>0.76</v>
      </c>
      <c r="L52" s="19">
        <v>0.77</v>
      </c>
      <c r="M52" s="19">
        <v>0.78</v>
      </c>
      <c r="N52" s="34">
        <v>0.79</v>
      </c>
    </row>
    <row r="53" spans="1:15" ht="16.5" customHeight="1">
      <c r="A53" s="93"/>
      <c r="B53" s="88" t="s">
        <v>76</v>
      </c>
      <c r="C53" s="43">
        <v>0.81</v>
      </c>
      <c r="D53" s="44">
        <v>0.83</v>
      </c>
      <c r="E53" s="44">
        <v>0.82</v>
      </c>
      <c r="F53" s="44">
        <v>0.74</v>
      </c>
      <c r="G53" s="44">
        <v>0.73</v>
      </c>
      <c r="H53" s="44">
        <v>0.75</v>
      </c>
      <c r="I53" s="44">
        <v>0.8</v>
      </c>
      <c r="J53" s="44">
        <v>0.84</v>
      </c>
      <c r="K53" s="44">
        <v>0.88</v>
      </c>
      <c r="L53" s="44">
        <v>0.91</v>
      </c>
      <c r="M53" s="44">
        <v>0.94</v>
      </c>
      <c r="N53" s="45">
        <v>0.97</v>
      </c>
      <c r="O53" s="5"/>
    </row>
    <row r="54" spans="1:14" ht="16.5" customHeight="1">
      <c r="A54" s="93"/>
      <c r="B54" s="88" t="s">
        <v>77</v>
      </c>
      <c r="C54" s="43">
        <v>0.99</v>
      </c>
      <c r="D54" s="44">
        <v>1.01</v>
      </c>
      <c r="E54" s="44">
        <v>0.99</v>
      </c>
      <c r="F54" s="44">
        <v>0.9</v>
      </c>
      <c r="G54" s="44">
        <v>0.88</v>
      </c>
      <c r="H54" s="44">
        <v>0.9</v>
      </c>
      <c r="I54" s="44">
        <v>0.95</v>
      </c>
      <c r="J54" s="44">
        <v>0.97</v>
      </c>
      <c r="K54" s="44">
        <v>1</v>
      </c>
      <c r="L54" s="44">
        <v>1.02</v>
      </c>
      <c r="M54" s="44">
        <v>1.04</v>
      </c>
      <c r="N54" s="45">
        <v>1.09</v>
      </c>
    </row>
    <row r="55" spans="1:14" ht="16.5" customHeight="1">
      <c r="A55" s="93"/>
      <c r="B55" s="88" t="s">
        <v>78</v>
      </c>
      <c r="C55" s="43">
        <v>1.1</v>
      </c>
      <c r="D55" s="44">
        <v>1.11</v>
      </c>
      <c r="E55" s="44">
        <v>1.08</v>
      </c>
      <c r="F55" s="44">
        <v>0.98</v>
      </c>
      <c r="G55" s="44">
        <v>0.96</v>
      </c>
      <c r="H55" s="44">
        <v>0.99</v>
      </c>
      <c r="I55" s="44">
        <v>1.04</v>
      </c>
      <c r="J55" s="44">
        <v>1.08</v>
      </c>
      <c r="K55" s="44">
        <v>1.12</v>
      </c>
      <c r="L55" s="44">
        <v>1.13</v>
      </c>
      <c r="M55" s="44">
        <v>1.17</v>
      </c>
      <c r="N55" s="45">
        <v>1.21</v>
      </c>
    </row>
    <row r="56" spans="1:14" ht="16.5" customHeight="1">
      <c r="A56" s="93"/>
      <c r="B56" s="88" t="s">
        <v>79</v>
      </c>
      <c r="C56" s="43">
        <v>1.23</v>
      </c>
      <c r="D56" s="44">
        <v>1.23</v>
      </c>
      <c r="E56" s="44">
        <v>1.21</v>
      </c>
      <c r="F56" s="44">
        <v>1.12</v>
      </c>
      <c r="G56" s="44">
        <v>1.11</v>
      </c>
      <c r="H56" s="44">
        <v>1.14</v>
      </c>
      <c r="I56" s="44">
        <v>1.18</v>
      </c>
      <c r="J56" s="44">
        <v>1.22</v>
      </c>
      <c r="K56" s="44">
        <v>1.26</v>
      </c>
      <c r="L56" s="44">
        <v>1.28</v>
      </c>
      <c r="M56" s="44">
        <v>1.31</v>
      </c>
      <c r="N56" s="45">
        <v>1.36</v>
      </c>
    </row>
    <row r="57" spans="1:14" ht="16.5" customHeight="1">
      <c r="A57" s="93"/>
      <c r="B57" s="88" t="s">
        <v>80</v>
      </c>
      <c r="C57" s="43">
        <v>1.36</v>
      </c>
      <c r="D57" s="44">
        <v>1.37</v>
      </c>
      <c r="E57" s="44">
        <v>1.34</v>
      </c>
      <c r="F57" s="44">
        <v>1.24</v>
      </c>
      <c r="G57" s="44">
        <v>1.22</v>
      </c>
      <c r="H57" s="44">
        <v>1.26</v>
      </c>
      <c r="I57" s="44">
        <v>1.31</v>
      </c>
      <c r="J57" s="44">
        <v>1.35</v>
      </c>
      <c r="K57" s="44">
        <v>1.38</v>
      </c>
      <c r="L57" s="44">
        <v>1.41</v>
      </c>
      <c r="M57" s="44">
        <v>1.46</v>
      </c>
      <c r="N57" s="45">
        <v>1.52</v>
      </c>
    </row>
    <row r="58" spans="1:14" ht="16.5" customHeight="1">
      <c r="A58" s="93"/>
      <c r="B58" s="88" t="s">
        <v>83</v>
      </c>
      <c r="C58" s="43">
        <v>1.52</v>
      </c>
      <c r="D58" s="44">
        <v>1.51</v>
      </c>
      <c r="E58" s="44">
        <v>1.46</v>
      </c>
      <c r="F58" s="44">
        <v>1.35</v>
      </c>
      <c r="G58" s="44">
        <v>1.33</v>
      </c>
      <c r="H58" s="44">
        <v>1.37</v>
      </c>
      <c r="I58" s="44">
        <v>1.42</v>
      </c>
      <c r="J58" s="44">
        <v>1.46</v>
      </c>
      <c r="K58" s="44">
        <v>1.48</v>
      </c>
      <c r="L58" s="44">
        <v>1.49</v>
      </c>
      <c r="M58" s="44">
        <v>1.52</v>
      </c>
      <c r="N58" s="45">
        <v>1.57</v>
      </c>
    </row>
    <row r="59" spans="1:14" ht="16.5" customHeight="1">
      <c r="A59" s="93"/>
      <c r="B59" s="88" t="s">
        <v>107</v>
      </c>
      <c r="C59" s="43">
        <v>1.56</v>
      </c>
      <c r="D59" s="44">
        <v>1.54</v>
      </c>
      <c r="E59" s="44">
        <v>1.5</v>
      </c>
      <c r="F59" s="44">
        <v>1.38</v>
      </c>
      <c r="G59" s="44">
        <v>1.35</v>
      </c>
      <c r="H59" s="44">
        <v>1.37</v>
      </c>
      <c r="I59" s="44">
        <v>1.41</v>
      </c>
      <c r="J59" s="44">
        <v>1.44</v>
      </c>
      <c r="K59" s="44">
        <v>1.45</v>
      </c>
      <c r="L59" s="44">
        <v>1.45</v>
      </c>
      <c r="M59" s="44">
        <v>1.48</v>
      </c>
      <c r="N59" s="45">
        <v>1.53</v>
      </c>
    </row>
    <row r="60" spans="1:14" ht="16.5" customHeight="1">
      <c r="A60" s="93"/>
      <c r="B60" s="88" t="s">
        <v>108</v>
      </c>
      <c r="C60" s="90">
        <v>1.44</v>
      </c>
      <c r="D60" s="44">
        <v>1.38</v>
      </c>
      <c r="E60" s="44">
        <v>1.3</v>
      </c>
      <c r="F60" s="44">
        <v>1.13</v>
      </c>
      <c r="G60" s="44">
        <v>1.02</v>
      </c>
      <c r="H60" s="44">
        <v>0.97</v>
      </c>
      <c r="I60" s="44">
        <v>0.97</v>
      </c>
      <c r="J60" s="44">
        <v>0.95</v>
      </c>
      <c r="K60" s="44">
        <v>0.95</v>
      </c>
      <c r="L60" s="44">
        <v>0.97</v>
      </c>
      <c r="M60" s="44">
        <v>1</v>
      </c>
      <c r="N60" s="45">
        <v>1.03</v>
      </c>
    </row>
    <row r="61" spans="1:14" ht="16.5" customHeight="1">
      <c r="A61" s="93"/>
      <c r="B61" s="35" t="s">
        <v>112</v>
      </c>
      <c r="C61" s="90">
        <v>1.04</v>
      </c>
      <c r="D61" s="44">
        <v>1.04</v>
      </c>
      <c r="E61" s="44">
        <v>1.02</v>
      </c>
      <c r="F61" s="44">
        <v>0.95</v>
      </c>
      <c r="G61" s="44">
        <v>0.94</v>
      </c>
      <c r="H61" s="44">
        <v>0.97</v>
      </c>
      <c r="I61" s="44">
        <v>1.02</v>
      </c>
      <c r="J61" s="44">
        <v>1.03</v>
      </c>
      <c r="K61" s="44">
        <v>1.05</v>
      </c>
      <c r="L61" s="44">
        <v>1.06</v>
      </c>
      <c r="M61" s="44">
        <v>1.1</v>
      </c>
      <c r="N61" s="45">
        <v>1.14</v>
      </c>
    </row>
    <row r="62" spans="1:14" ht="16.5" customHeight="1">
      <c r="A62" s="93"/>
      <c r="B62" s="35" t="s">
        <v>113</v>
      </c>
      <c r="C62" s="90">
        <v>1.14</v>
      </c>
      <c r="D62" s="44">
        <v>1.14</v>
      </c>
      <c r="E62" s="44">
        <v>1.13</v>
      </c>
      <c r="F62" s="44">
        <v>1.06</v>
      </c>
      <c r="G62" s="44">
        <v>1.06</v>
      </c>
      <c r="H62" s="44">
        <v>1.09</v>
      </c>
      <c r="I62" s="44">
        <v>1.15</v>
      </c>
      <c r="J62" s="44">
        <v>1.18</v>
      </c>
      <c r="K62" s="44">
        <v>1.2</v>
      </c>
      <c r="L62" s="44">
        <v>1.23</v>
      </c>
      <c r="M62" s="44">
        <v>1.27</v>
      </c>
      <c r="N62" s="45">
        <v>1.31</v>
      </c>
    </row>
    <row r="63" spans="1:14" ht="16.5" customHeight="1">
      <c r="A63" s="92"/>
      <c r="B63" s="7" t="s">
        <v>119</v>
      </c>
      <c r="C63" s="89">
        <v>1.29</v>
      </c>
      <c r="D63" s="39">
        <v>1.27</v>
      </c>
      <c r="E63" s="39">
        <v>1.22</v>
      </c>
      <c r="F63" s="39">
        <v>1.13</v>
      </c>
      <c r="G63" s="39">
        <v>1.1</v>
      </c>
      <c r="H63" s="39">
        <v>1.12</v>
      </c>
      <c r="I63" s="39">
        <v>1.15</v>
      </c>
      <c r="J63" s="39">
        <v>1.17</v>
      </c>
      <c r="K63" s="39">
        <v>1.18</v>
      </c>
      <c r="L63" s="39">
        <v>1.19</v>
      </c>
      <c r="M63" s="39">
        <v>1.2</v>
      </c>
      <c r="N63" s="40"/>
    </row>
    <row r="64" spans="1:14" ht="16.5" customHeight="1">
      <c r="A64" s="5" t="s">
        <v>38</v>
      </c>
      <c r="B64" s="5"/>
      <c r="C64" s="5"/>
      <c r="D64" s="5"/>
      <c r="E64" s="5"/>
      <c r="F64" s="5"/>
      <c r="G64" s="5"/>
      <c r="H64" s="5"/>
      <c r="I64" s="5"/>
      <c r="J64" s="5"/>
      <c r="K64" s="5"/>
      <c r="L64" s="5"/>
      <c r="M64" s="5"/>
      <c r="N64" s="5"/>
    </row>
    <row r="65" spans="1:2" ht="16.5" customHeight="1">
      <c r="A65" s="5" t="s">
        <v>39</v>
      </c>
      <c r="B65" s="5"/>
    </row>
    <row r="75" ht="13.5" customHeight="1"/>
  </sheetData>
  <sheetProtection/>
  <mergeCells count="16">
    <mergeCell ref="A26:A44"/>
    <mergeCell ref="A45:A63"/>
    <mergeCell ref="J4:J5"/>
    <mergeCell ref="K4:K5"/>
    <mergeCell ref="L4:L5"/>
    <mergeCell ref="M4:M5"/>
    <mergeCell ref="N4:N5"/>
    <mergeCell ref="A6:A25"/>
    <mergeCell ref="D4:D5"/>
    <mergeCell ref="E4:E5"/>
    <mergeCell ref="F4:F5"/>
    <mergeCell ref="G4:G5"/>
    <mergeCell ref="H4:H5"/>
    <mergeCell ref="I4:I5"/>
    <mergeCell ref="A4:B5"/>
    <mergeCell ref="C4:C5"/>
  </mergeCells>
  <printOptions/>
  <pageMargins left="0.787401574803149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7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ht="16.5" customHeight="1">
      <c r="A1" s="2" t="s">
        <v>90</v>
      </c>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c r="A14" s="12" t="s">
        <v>76</v>
      </c>
      <c r="B14" s="32" t="s">
        <v>0</v>
      </c>
      <c r="C14" s="24">
        <v>14491</v>
      </c>
      <c r="D14" s="24">
        <v>54684</v>
      </c>
      <c r="E14" s="24">
        <v>15355</v>
      </c>
      <c r="F14" s="24">
        <v>38928</v>
      </c>
      <c r="G14" s="19">
        <v>0.71</v>
      </c>
      <c r="H14" s="19">
        <v>1.06</v>
      </c>
      <c r="I14" s="24">
        <v>4925</v>
      </c>
      <c r="J14" s="29">
        <v>9</v>
      </c>
    </row>
    <row r="15" spans="1:10" s="5" customFormat="1" ht="16.5" customHeight="1" thickBot="1">
      <c r="A15" s="12" t="s">
        <v>77</v>
      </c>
      <c r="B15" s="32" t="s">
        <v>64</v>
      </c>
      <c r="C15" s="24">
        <v>12841</v>
      </c>
      <c r="D15" s="24">
        <v>48529</v>
      </c>
      <c r="E15" s="24">
        <v>17039</v>
      </c>
      <c r="F15" s="24">
        <v>44556</v>
      </c>
      <c r="G15" s="19">
        <v>0.92</v>
      </c>
      <c r="H15" s="19">
        <v>1.33</v>
      </c>
      <c r="I15" s="24">
        <v>4340</v>
      </c>
      <c r="J15" s="29">
        <v>8.9</v>
      </c>
    </row>
    <row r="16" spans="1:10" s="5" customFormat="1" ht="16.5" customHeight="1" thickTop="1">
      <c r="A16" s="57" t="s">
        <v>77</v>
      </c>
      <c r="B16" s="67" t="s">
        <v>1</v>
      </c>
      <c r="C16" s="58">
        <v>1244</v>
      </c>
      <c r="D16" s="58">
        <v>3943</v>
      </c>
      <c r="E16" s="58">
        <v>1403</v>
      </c>
      <c r="F16" s="58">
        <v>3262</v>
      </c>
      <c r="G16" s="59">
        <v>0.83</v>
      </c>
      <c r="H16" s="59">
        <v>1.13</v>
      </c>
      <c r="I16" s="58">
        <v>292</v>
      </c>
      <c r="J16" s="60">
        <v>7.4</v>
      </c>
    </row>
    <row r="17" spans="1:10" s="5" customFormat="1" ht="16.5" customHeight="1">
      <c r="A17" s="12"/>
      <c r="B17" s="68" t="s">
        <v>2</v>
      </c>
      <c r="C17" s="24">
        <v>1123</v>
      </c>
      <c r="D17" s="24">
        <v>4052</v>
      </c>
      <c r="E17" s="24">
        <v>1394</v>
      </c>
      <c r="F17" s="24">
        <v>3478</v>
      </c>
      <c r="G17" s="19">
        <v>0.86</v>
      </c>
      <c r="H17" s="19">
        <v>1.24</v>
      </c>
      <c r="I17" s="24">
        <v>334</v>
      </c>
      <c r="J17" s="29">
        <v>8.2</v>
      </c>
    </row>
    <row r="18" spans="1:10" s="5" customFormat="1" ht="16.5" customHeight="1">
      <c r="A18" s="12"/>
      <c r="B18" s="68" t="s">
        <v>3</v>
      </c>
      <c r="C18" s="24">
        <v>1216</v>
      </c>
      <c r="D18" s="24">
        <v>4342</v>
      </c>
      <c r="E18" s="24">
        <v>1459</v>
      </c>
      <c r="F18" s="24">
        <v>3776</v>
      </c>
      <c r="G18" s="19">
        <v>0.87</v>
      </c>
      <c r="H18" s="19">
        <v>1.2</v>
      </c>
      <c r="I18" s="24">
        <v>472</v>
      </c>
      <c r="J18" s="29">
        <v>10.9</v>
      </c>
    </row>
    <row r="19" spans="1:10" s="5" customFormat="1" ht="16.5" customHeight="1">
      <c r="A19" s="12"/>
      <c r="B19" s="68" t="s">
        <v>4</v>
      </c>
      <c r="C19" s="24">
        <v>1603</v>
      </c>
      <c r="D19" s="24">
        <v>4662</v>
      </c>
      <c r="E19" s="24">
        <v>1614</v>
      </c>
      <c r="F19" s="24">
        <v>3754</v>
      </c>
      <c r="G19" s="19">
        <v>0.81</v>
      </c>
      <c r="H19" s="19">
        <v>1.01</v>
      </c>
      <c r="I19" s="24">
        <v>463</v>
      </c>
      <c r="J19" s="29">
        <v>9.9</v>
      </c>
    </row>
    <row r="20" spans="1:10" s="5" customFormat="1" ht="16.5" customHeight="1">
      <c r="A20" s="12"/>
      <c r="B20" s="68" t="s">
        <v>5</v>
      </c>
      <c r="C20" s="24">
        <v>1089</v>
      </c>
      <c r="D20" s="24">
        <v>4470</v>
      </c>
      <c r="E20" s="24">
        <v>1422</v>
      </c>
      <c r="F20" s="24">
        <v>3751</v>
      </c>
      <c r="G20" s="19">
        <v>0.84</v>
      </c>
      <c r="H20" s="19">
        <v>1.31</v>
      </c>
      <c r="I20" s="24">
        <v>392</v>
      </c>
      <c r="J20" s="29">
        <v>8.8</v>
      </c>
    </row>
    <row r="21" spans="1:10" s="5" customFormat="1" ht="16.5" customHeight="1">
      <c r="A21" s="12"/>
      <c r="B21" s="68" t="s">
        <v>6</v>
      </c>
      <c r="C21" s="24">
        <v>1080</v>
      </c>
      <c r="D21" s="24">
        <v>4406</v>
      </c>
      <c r="E21" s="24">
        <v>1388</v>
      </c>
      <c r="F21" s="24">
        <v>3806</v>
      </c>
      <c r="G21" s="19">
        <v>0.86</v>
      </c>
      <c r="H21" s="19">
        <v>1.29</v>
      </c>
      <c r="I21" s="24">
        <v>413</v>
      </c>
      <c r="J21" s="29">
        <v>9.4</v>
      </c>
    </row>
    <row r="22" spans="1:10" s="5" customFormat="1" ht="16.5" customHeight="1">
      <c r="A22" s="12"/>
      <c r="B22" s="68" t="s">
        <v>7</v>
      </c>
      <c r="C22" s="24">
        <v>998</v>
      </c>
      <c r="D22" s="24">
        <v>4108</v>
      </c>
      <c r="E22" s="24">
        <v>1734</v>
      </c>
      <c r="F22" s="24">
        <v>4043</v>
      </c>
      <c r="G22" s="19">
        <v>0.98</v>
      </c>
      <c r="H22" s="19">
        <v>1.74</v>
      </c>
      <c r="I22" s="24">
        <v>407</v>
      </c>
      <c r="J22" s="29">
        <v>9.9</v>
      </c>
    </row>
    <row r="23" spans="1:10" s="5" customFormat="1" ht="16.5" customHeight="1">
      <c r="A23" s="12"/>
      <c r="B23" s="68" t="s">
        <v>8</v>
      </c>
      <c r="C23" s="24">
        <v>986</v>
      </c>
      <c r="D23" s="24">
        <v>4033</v>
      </c>
      <c r="E23" s="24">
        <v>1311</v>
      </c>
      <c r="F23" s="24">
        <v>3855</v>
      </c>
      <c r="G23" s="19">
        <v>0.96</v>
      </c>
      <c r="H23" s="19">
        <v>1.33</v>
      </c>
      <c r="I23" s="24">
        <v>275</v>
      </c>
      <c r="J23" s="29">
        <v>6.8</v>
      </c>
    </row>
    <row r="24" spans="1:10" s="5" customFormat="1" ht="16.5" customHeight="1">
      <c r="A24" s="12"/>
      <c r="B24" s="68" t="s">
        <v>9</v>
      </c>
      <c r="C24" s="24">
        <v>963</v>
      </c>
      <c r="D24" s="24">
        <v>3946</v>
      </c>
      <c r="E24" s="24">
        <v>1374</v>
      </c>
      <c r="F24" s="24">
        <v>3888</v>
      </c>
      <c r="G24" s="19">
        <v>0.99</v>
      </c>
      <c r="H24" s="19">
        <v>1.43</v>
      </c>
      <c r="I24" s="24">
        <v>409</v>
      </c>
      <c r="J24" s="29">
        <v>10.4</v>
      </c>
    </row>
    <row r="25" spans="1:10" s="5" customFormat="1" ht="16.5" customHeight="1">
      <c r="A25" s="12"/>
      <c r="B25" s="68" t="s">
        <v>10</v>
      </c>
      <c r="C25" s="24">
        <v>1004</v>
      </c>
      <c r="D25" s="24">
        <v>3827</v>
      </c>
      <c r="E25" s="24">
        <v>1578</v>
      </c>
      <c r="F25" s="24">
        <v>3824</v>
      </c>
      <c r="G25" s="19">
        <v>1</v>
      </c>
      <c r="H25" s="19">
        <v>1.57</v>
      </c>
      <c r="I25" s="24">
        <v>372</v>
      </c>
      <c r="J25" s="29">
        <v>9.7</v>
      </c>
    </row>
    <row r="26" spans="1:10" s="5" customFormat="1" ht="16.5" customHeight="1">
      <c r="A26" s="12"/>
      <c r="B26" s="68" t="s">
        <v>11</v>
      </c>
      <c r="C26" s="24">
        <v>832</v>
      </c>
      <c r="D26" s="24">
        <v>3504</v>
      </c>
      <c r="E26" s="24">
        <v>1278</v>
      </c>
      <c r="F26" s="24">
        <v>3645</v>
      </c>
      <c r="G26" s="19">
        <v>1.04</v>
      </c>
      <c r="H26" s="19">
        <v>1.54</v>
      </c>
      <c r="I26" s="24">
        <v>292</v>
      </c>
      <c r="J26" s="29">
        <v>8.3</v>
      </c>
    </row>
    <row r="27" spans="1:10" s="5" customFormat="1" ht="16.5" customHeight="1">
      <c r="A27" s="12"/>
      <c r="B27" s="68" t="s">
        <v>12</v>
      </c>
      <c r="C27" s="24">
        <v>703</v>
      </c>
      <c r="D27" s="24">
        <v>3236</v>
      </c>
      <c r="E27" s="24">
        <v>1084</v>
      </c>
      <c r="F27" s="24">
        <v>3474</v>
      </c>
      <c r="G27" s="19">
        <v>1.07</v>
      </c>
      <c r="H27" s="19">
        <v>1.54</v>
      </c>
      <c r="I27" s="24">
        <v>219</v>
      </c>
      <c r="J27" s="29">
        <v>6.8</v>
      </c>
    </row>
    <row r="28" spans="1:10" s="5" customFormat="1" ht="16.5" customHeight="1">
      <c r="A28" s="8" t="s">
        <v>78</v>
      </c>
      <c r="B28" s="69" t="s">
        <v>1</v>
      </c>
      <c r="C28" s="21">
        <v>1160</v>
      </c>
      <c r="D28" s="21">
        <v>3551</v>
      </c>
      <c r="E28" s="22">
        <v>1513</v>
      </c>
      <c r="F28" s="22">
        <v>3564</v>
      </c>
      <c r="G28" s="17">
        <f>IF(D28="","",ROUND(F28/D28,2))</f>
        <v>1</v>
      </c>
      <c r="H28" s="17">
        <f>IF(C28="","",ROUND(E28/C28,2))</f>
        <v>1.3</v>
      </c>
      <c r="I28" s="22">
        <v>226</v>
      </c>
      <c r="J28" s="27">
        <f>IF(D28="","",ROUND(I28/D28*100,1))</f>
        <v>6.4</v>
      </c>
    </row>
    <row r="29" spans="1:10" s="5" customFormat="1" ht="16.5" customHeight="1">
      <c r="A29" s="12"/>
      <c r="B29" s="70" t="s">
        <v>2</v>
      </c>
      <c r="C29" s="24">
        <v>1220</v>
      </c>
      <c r="D29" s="24">
        <v>3890</v>
      </c>
      <c r="E29" s="25">
        <v>1467</v>
      </c>
      <c r="F29" s="25">
        <v>3790</v>
      </c>
      <c r="G29" s="19">
        <f>IF(D29="","",ROUND(F29/D29,2))</f>
        <v>0.97</v>
      </c>
      <c r="H29" s="19">
        <f aca="true" t="shared" si="0" ref="H29:H39">IF(C29="","",ROUND(E29/C29,2))</f>
        <v>1.2</v>
      </c>
      <c r="I29" s="25">
        <v>332</v>
      </c>
      <c r="J29" s="29">
        <f aca="true" t="shared" si="1" ref="J29:J39">IF(D29="","",ROUND(I29/D29*100,1))</f>
        <v>8.5</v>
      </c>
    </row>
    <row r="30" spans="1:10" s="5" customFormat="1" ht="16.5" customHeight="1">
      <c r="A30" s="12"/>
      <c r="B30" s="70" t="s">
        <v>3</v>
      </c>
      <c r="C30" s="24">
        <v>1210</v>
      </c>
      <c r="D30" s="24">
        <v>4259</v>
      </c>
      <c r="E30" s="25">
        <v>1468</v>
      </c>
      <c r="F30" s="25">
        <v>3997</v>
      </c>
      <c r="G30" s="19">
        <f aca="true" t="shared" si="2" ref="G30:G39">IF(D30="","",ROUND(F30/D30,2))</f>
        <v>0.94</v>
      </c>
      <c r="H30" s="19">
        <f t="shared" si="0"/>
        <v>1.21</v>
      </c>
      <c r="I30" s="25">
        <v>504</v>
      </c>
      <c r="J30" s="29">
        <f t="shared" si="1"/>
        <v>11.8</v>
      </c>
    </row>
    <row r="31" spans="1:10" s="5" customFormat="1" ht="16.5" customHeight="1">
      <c r="A31" s="12"/>
      <c r="B31" s="70" t="s">
        <v>4</v>
      </c>
      <c r="C31" s="24">
        <v>1475</v>
      </c>
      <c r="D31" s="24">
        <v>4486</v>
      </c>
      <c r="E31" s="25">
        <v>1653</v>
      </c>
      <c r="F31" s="25">
        <v>4018</v>
      </c>
      <c r="G31" s="19">
        <f t="shared" si="2"/>
        <v>0.9</v>
      </c>
      <c r="H31" s="19">
        <f t="shared" si="0"/>
        <v>1.12</v>
      </c>
      <c r="I31" s="25">
        <v>475</v>
      </c>
      <c r="J31" s="29">
        <f t="shared" si="1"/>
        <v>10.6</v>
      </c>
    </row>
    <row r="32" spans="1:10" s="5" customFormat="1" ht="16.5" customHeight="1">
      <c r="A32" s="12"/>
      <c r="B32" s="70" t="s">
        <v>5</v>
      </c>
      <c r="C32" s="24">
        <v>1004</v>
      </c>
      <c r="D32" s="25">
        <v>4161</v>
      </c>
      <c r="E32" s="25">
        <v>1434</v>
      </c>
      <c r="F32" s="25">
        <v>3936</v>
      </c>
      <c r="G32" s="19">
        <f t="shared" si="2"/>
        <v>0.95</v>
      </c>
      <c r="H32" s="19">
        <f t="shared" si="0"/>
        <v>1.43</v>
      </c>
      <c r="I32" s="25">
        <v>344</v>
      </c>
      <c r="J32" s="29">
        <f t="shared" si="1"/>
        <v>8.3</v>
      </c>
    </row>
    <row r="33" spans="1:10" s="5" customFormat="1" ht="16.5" customHeight="1">
      <c r="A33" s="12"/>
      <c r="B33" s="70" t="s">
        <v>6</v>
      </c>
      <c r="C33" s="24">
        <v>1046</v>
      </c>
      <c r="D33" s="25">
        <v>4092</v>
      </c>
      <c r="E33" s="25">
        <v>1473</v>
      </c>
      <c r="F33" s="25">
        <v>4080</v>
      </c>
      <c r="G33" s="19">
        <f t="shared" si="2"/>
        <v>1</v>
      </c>
      <c r="H33" s="19">
        <f t="shared" si="0"/>
        <v>1.41</v>
      </c>
      <c r="I33" s="25">
        <v>403</v>
      </c>
      <c r="J33" s="29">
        <f t="shared" si="1"/>
        <v>9.8</v>
      </c>
    </row>
    <row r="34" spans="1:10" s="5" customFormat="1" ht="16.5" customHeight="1">
      <c r="A34" s="12"/>
      <c r="B34" s="70" t="s">
        <v>7</v>
      </c>
      <c r="C34" s="24">
        <v>937</v>
      </c>
      <c r="D34" s="25">
        <v>3809</v>
      </c>
      <c r="E34" s="25">
        <v>1620</v>
      </c>
      <c r="F34" s="25">
        <v>3976</v>
      </c>
      <c r="G34" s="19">
        <f t="shared" si="2"/>
        <v>1.04</v>
      </c>
      <c r="H34" s="19">
        <f t="shared" si="0"/>
        <v>1.73</v>
      </c>
      <c r="I34" s="25">
        <v>343</v>
      </c>
      <c r="J34" s="29">
        <f t="shared" si="1"/>
        <v>9</v>
      </c>
    </row>
    <row r="35" spans="1:10" s="5" customFormat="1" ht="16.5" customHeight="1">
      <c r="A35" s="12"/>
      <c r="B35" s="70" t="s">
        <v>8</v>
      </c>
      <c r="C35" s="24">
        <v>883</v>
      </c>
      <c r="D35" s="25">
        <v>3709</v>
      </c>
      <c r="E35" s="25">
        <v>1423</v>
      </c>
      <c r="F35" s="25">
        <v>3917</v>
      </c>
      <c r="G35" s="19">
        <f t="shared" si="2"/>
        <v>1.06</v>
      </c>
      <c r="H35" s="19">
        <f t="shared" si="0"/>
        <v>1.61</v>
      </c>
      <c r="I35" s="25">
        <v>287</v>
      </c>
      <c r="J35" s="29">
        <f>IF(D35="","",ROUND(I35/D35*100,1))</f>
        <v>7.7</v>
      </c>
    </row>
    <row r="36" spans="1:10" s="5" customFormat="1" ht="16.5" customHeight="1">
      <c r="A36" s="12"/>
      <c r="B36" s="70" t="s">
        <v>9</v>
      </c>
      <c r="C36" s="24">
        <v>870</v>
      </c>
      <c r="D36" s="25">
        <v>3625</v>
      </c>
      <c r="E36" s="25">
        <v>1393</v>
      </c>
      <c r="F36" s="25">
        <v>4041</v>
      </c>
      <c r="G36" s="19">
        <f t="shared" si="2"/>
        <v>1.11</v>
      </c>
      <c r="H36" s="19">
        <f t="shared" si="0"/>
        <v>1.6</v>
      </c>
      <c r="I36" s="25">
        <v>319</v>
      </c>
      <c r="J36" s="29">
        <f t="shared" si="1"/>
        <v>8.8</v>
      </c>
    </row>
    <row r="37" spans="1:10" s="5" customFormat="1" ht="16.5" customHeight="1">
      <c r="A37" s="12"/>
      <c r="B37" s="70" t="s">
        <v>10</v>
      </c>
      <c r="C37" s="24">
        <v>908</v>
      </c>
      <c r="D37" s="25">
        <v>3549</v>
      </c>
      <c r="E37" s="25">
        <v>1569</v>
      </c>
      <c r="F37" s="25">
        <v>3948</v>
      </c>
      <c r="G37" s="19">
        <f t="shared" si="2"/>
        <v>1.11</v>
      </c>
      <c r="H37" s="19">
        <f t="shared" si="0"/>
        <v>1.73</v>
      </c>
      <c r="I37" s="25">
        <v>355</v>
      </c>
      <c r="J37" s="29">
        <f t="shared" si="1"/>
        <v>10</v>
      </c>
    </row>
    <row r="38" spans="1:10" s="5" customFormat="1" ht="16.5" customHeight="1">
      <c r="A38" s="12"/>
      <c r="B38" s="70" t="s">
        <v>11</v>
      </c>
      <c r="C38" s="24">
        <v>812</v>
      </c>
      <c r="D38" s="25">
        <v>3321</v>
      </c>
      <c r="E38" s="25">
        <v>1418</v>
      </c>
      <c r="F38" s="25">
        <v>3894</v>
      </c>
      <c r="G38" s="19">
        <f t="shared" si="2"/>
        <v>1.17</v>
      </c>
      <c r="H38" s="19">
        <f t="shared" si="0"/>
        <v>1.75</v>
      </c>
      <c r="I38" s="25">
        <v>280</v>
      </c>
      <c r="J38" s="29">
        <f t="shared" si="1"/>
        <v>8.4</v>
      </c>
    </row>
    <row r="39" spans="1:10" s="5" customFormat="1" ht="16.5" customHeight="1">
      <c r="A39" s="14"/>
      <c r="B39" s="71" t="s">
        <v>12</v>
      </c>
      <c r="C39" s="26">
        <v>647</v>
      </c>
      <c r="D39" s="26">
        <v>3018</v>
      </c>
      <c r="E39" s="26">
        <v>1121</v>
      </c>
      <c r="F39" s="26">
        <v>3649</v>
      </c>
      <c r="G39" s="20">
        <f t="shared" si="2"/>
        <v>1.21</v>
      </c>
      <c r="H39" s="20">
        <f t="shared" si="0"/>
        <v>1.73</v>
      </c>
      <c r="I39" s="26">
        <v>217</v>
      </c>
      <c r="J39" s="30">
        <f t="shared" si="1"/>
        <v>7.2</v>
      </c>
    </row>
    <row r="40" spans="1:5" s="5" customFormat="1" ht="16.5" customHeight="1" thickBot="1">
      <c r="A40" s="46" t="s">
        <v>58</v>
      </c>
      <c r="B40" s="47"/>
      <c r="C40" s="47"/>
      <c r="D40" s="47"/>
      <c r="E40" s="1"/>
    </row>
    <row r="41" spans="1:10" s="5" customFormat="1" ht="16.5" customHeight="1">
      <c r="A41" s="101" t="s">
        <v>91</v>
      </c>
      <c r="B41" s="102"/>
      <c r="C41" s="48">
        <f>SUM(C28:C39)</f>
        <v>12172</v>
      </c>
      <c r="D41" s="49">
        <f>SUM(D28:D39)</f>
        <v>45470</v>
      </c>
      <c r="E41" s="50">
        <f>SUM(E28:E39)</f>
        <v>17552</v>
      </c>
      <c r="F41" s="50">
        <f>SUM(F28:F39)</f>
        <v>46810</v>
      </c>
      <c r="G41" s="61">
        <f>ROUND(F41/D41,2)</f>
        <v>1.03</v>
      </c>
      <c r="H41" s="61">
        <f>ROUND(E41/C41,2)</f>
        <v>1.44</v>
      </c>
      <c r="I41" s="50">
        <f>SUM(I28:I39)</f>
        <v>4085</v>
      </c>
      <c r="J41" s="64">
        <f>ROUND(I41/D41*100,1)</f>
        <v>9</v>
      </c>
    </row>
    <row r="42" spans="1:10" s="5" customFormat="1" ht="16.5" customHeight="1">
      <c r="A42" s="103" t="s">
        <v>87</v>
      </c>
      <c r="B42" s="104"/>
      <c r="C42" s="51">
        <f>SUM(C16:C27)</f>
        <v>12841</v>
      </c>
      <c r="D42" s="52">
        <f>SUM(D16:D27)</f>
        <v>48529</v>
      </c>
      <c r="E42" s="53">
        <f>SUM(E16:E27)</f>
        <v>17039</v>
      </c>
      <c r="F42" s="53">
        <f>SUM(F16:F27)</f>
        <v>44556</v>
      </c>
      <c r="G42" s="62">
        <f>ROUND(F42/D42,2)</f>
        <v>0.92</v>
      </c>
      <c r="H42" s="62">
        <f>ROUND(E42/C42,2)</f>
        <v>1.33</v>
      </c>
      <c r="I42" s="53">
        <f>SUM(I16:I27)</f>
        <v>4340</v>
      </c>
      <c r="J42" s="65">
        <f>ROUND(I42/D42*100,1)</f>
        <v>8.9</v>
      </c>
    </row>
    <row r="43" spans="1:10" s="5" customFormat="1" ht="16.5" customHeight="1" thickBot="1">
      <c r="A43" s="99" t="s">
        <v>59</v>
      </c>
      <c r="B43" s="100"/>
      <c r="C43" s="54">
        <f aca="true" t="shared" si="3" ref="C43:J43">C41-C42</f>
        <v>-669</v>
      </c>
      <c r="D43" s="55">
        <f t="shared" si="3"/>
        <v>-3059</v>
      </c>
      <c r="E43" s="56">
        <f t="shared" si="3"/>
        <v>513</v>
      </c>
      <c r="F43" s="56">
        <f t="shared" si="3"/>
        <v>2254</v>
      </c>
      <c r="G43" s="63">
        <f t="shared" si="3"/>
        <v>0.10999999999999999</v>
      </c>
      <c r="H43" s="63">
        <f t="shared" si="3"/>
        <v>0.10999999999999988</v>
      </c>
      <c r="I43" s="56">
        <f t="shared" si="3"/>
        <v>-255</v>
      </c>
      <c r="J43" s="66">
        <f t="shared" si="3"/>
        <v>0.09999999999999964</v>
      </c>
    </row>
    <row r="44" spans="1:9" ht="16.5" customHeight="1">
      <c r="A44" s="5" t="s">
        <v>38</v>
      </c>
      <c r="B44" s="5"/>
      <c r="C44" s="5"/>
      <c r="D44" s="5"/>
      <c r="E44" s="5"/>
      <c r="F44" s="5"/>
      <c r="G44" s="5"/>
      <c r="H44" s="5"/>
      <c r="I44" s="5"/>
    </row>
    <row r="45" spans="1:9" ht="16.5" customHeight="1">
      <c r="A45" s="5" t="s">
        <v>39</v>
      </c>
      <c r="B45" s="5"/>
      <c r="C45" s="5"/>
      <c r="D45" s="5"/>
      <c r="E45" s="5"/>
      <c r="F45" s="5"/>
      <c r="G45" s="5"/>
      <c r="H45" s="5"/>
      <c r="I45" s="5"/>
    </row>
    <row r="46" spans="1:9" ht="16.5" customHeight="1">
      <c r="A46" s="5" t="s">
        <v>63</v>
      </c>
      <c r="B46" s="5"/>
      <c r="C46" s="5"/>
      <c r="D46" s="5"/>
      <c r="E46" s="5"/>
      <c r="F46" s="5"/>
      <c r="G46" s="5"/>
      <c r="H46" s="5"/>
      <c r="I46" s="5"/>
    </row>
    <row r="47" spans="1:9" ht="16.5" customHeight="1">
      <c r="A47" s="5" t="s">
        <v>37</v>
      </c>
      <c r="B47" s="5"/>
      <c r="C47" s="5"/>
      <c r="D47" s="5"/>
      <c r="E47" s="5"/>
      <c r="F47" s="5"/>
      <c r="G47" s="5"/>
      <c r="H47" s="5"/>
      <c r="I47" s="5"/>
    </row>
    <row r="48" spans="1:9" ht="16.5" customHeight="1">
      <c r="A48" s="5">
        <v>1</v>
      </c>
      <c r="B48" s="98" t="s">
        <v>66</v>
      </c>
      <c r="C48" s="98"/>
      <c r="D48" s="5" t="s">
        <v>24</v>
      </c>
      <c r="E48" s="5"/>
      <c r="F48" s="5"/>
      <c r="G48" s="5"/>
      <c r="H48" s="5"/>
      <c r="I48" s="5"/>
    </row>
    <row r="49" spans="1:9" ht="16.5" customHeight="1">
      <c r="A49" s="5">
        <v>2</v>
      </c>
      <c r="B49" s="98" t="s">
        <v>13</v>
      </c>
      <c r="C49" s="98"/>
      <c r="D49" s="5" t="s">
        <v>25</v>
      </c>
      <c r="E49" s="16"/>
      <c r="F49" s="5"/>
      <c r="G49" s="5"/>
      <c r="H49" s="5"/>
      <c r="I49" s="5"/>
    </row>
    <row r="50" spans="1:9" ht="16.5" customHeight="1">
      <c r="A50" s="5">
        <v>3</v>
      </c>
      <c r="B50" s="98" t="s">
        <v>14</v>
      </c>
      <c r="C50" s="98"/>
      <c r="D50" s="5" t="s">
        <v>26</v>
      </c>
      <c r="E50" s="5"/>
      <c r="F50" s="5"/>
      <c r="G50" s="5"/>
      <c r="H50" s="5"/>
      <c r="I50" s="5"/>
    </row>
    <row r="51" spans="1:9" ht="16.5" customHeight="1">
      <c r="A51" s="5">
        <v>4</v>
      </c>
      <c r="B51" s="98" t="s">
        <v>15</v>
      </c>
      <c r="C51" s="98"/>
      <c r="D51" s="5" t="s">
        <v>27</v>
      </c>
      <c r="E51" s="5"/>
      <c r="F51" s="5"/>
      <c r="G51" s="5"/>
      <c r="H51" s="5"/>
      <c r="I51" s="5"/>
    </row>
    <row r="52" spans="1:9" ht="16.5" customHeight="1">
      <c r="A52" s="5">
        <v>5</v>
      </c>
      <c r="B52" s="98" t="s">
        <v>23</v>
      </c>
      <c r="C52" s="98"/>
      <c r="D52" s="5" t="s">
        <v>28</v>
      </c>
      <c r="E52" s="5"/>
      <c r="F52" s="5"/>
      <c r="G52" s="5"/>
      <c r="H52" s="5"/>
      <c r="I52" s="5"/>
    </row>
    <row r="53" spans="1:9" ht="16.5" customHeight="1">
      <c r="A53" s="5">
        <v>6</v>
      </c>
      <c r="B53" s="98" t="s">
        <v>16</v>
      </c>
      <c r="C53" s="98"/>
      <c r="D53" s="5" t="s">
        <v>29</v>
      </c>
      <c r="E53" s="5"/>
      <c r="F53" s="5"/>
      <c r="G53" s="5"/>
      <c r="H53" s="5"/>
      <c r="I53" s="5"/>
    </row>
    <row r="54" spans="1:9" ht="16.5" customHeight="1">
      <c r="A54" s="5">
        <v>7</v>
      </c>
      <c r="B54" s="98" t="s">
        <v>60</v>
      </c>
      <c r="C54" s="98"/>
      <c r="D54" s="5" t="s">
        <v>61</v>
      </c>
      <c r="E54" s="5"/>
      <c r="F54" s="5"/>
      <c r="G54" s="5"/>
      <c r="H54" s="5"/>
      <c r="I54" s="5"/>
    </row>
    <row r="55" spans="1:9" ht="16.5" customHeight="1">
      <c r="A55" s="5">
        <v>8</v>
      </c>
      <c r="B55" s="98" t="s">
        <v>22</v>
      </c>
      <c r="C55" s="98"/>
      <c r="D55" s="5" t="s">
        <v>62</v>
      </c>
      <c r="E55" s="5"/>
      <c r="F55" s="5"/>
      <c r="G55" s="5"/>
      <c r="H55" s="5"/>
      <c r="I55" s="5"/>
    </row>
    <row r="56" spans="1:9" ht="12.75">
      <c r="A56" s="5"/>
      <c r="B56" s="5"/>
      <c r="C56" s="5"/>
      <c r="D56" s="5"/>
      <c r="E56" s="5"/>
      <c r="F56" s="5"/>
      <c r="G56" s="5"/>
      <c r="H56" s="5"/>
      <c r="I56" s="5"/>
    </row>
    <row r="65" ht="13.5" customHeight="1"/>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spans="1:10" ht="12.75">
      <c r="A79" s="5"/>
      <c r="B79" s="5"/>
      <c r="C79" s="5"/>
      <c r="D79" s="5"/>
      <c r="E79" s="5"/>
      <c r="F79" s="5"/>
      <c r="G79" s="5"/>
      <c r="H79" s="5"/>
      <c r="I79" s="5"/>
      <c r="J79" s="5"/>
    </row>
  </sheetData>
  <sheetProtection/>
  <mergeCells count="15">
    <mergeCell ref="A4:B5"/>
    <mergeCell ref="E4:E5"/>
    <mergeCell ref="A41:B41"/>
    <mergeCell ref="A42:B42"/>
    <mergeCell ref="A43:B43"/>
    <mergeCell ref="B55:C55"/>
    <mergeCell ref="B49:C49"/>
    <mergeCell ref="B50:C50"/>
    <mergeCell ref="B51:C51"/>
    <mergeCell ref="I4:I5"/>
    <mergeCell ref="J4:J5"/>
    <mergeCell ref="B52:C52"/>
    <mergeCell ref="B53:C53"/>
    <mergeCell ref="B54:C54"/>
    <mergeCell ref="B48:C48"/>
  </mergeCells>
  <printOptions/>
  <pageMargins left="0.7" right="0.7" top="0.75" bottom="0.75" header="0.3" footer="0.3"/>
  <pageSetup horizontalDpi="600" verticalDpi="600" orientation="portrait" paperSize="9" r:id="rId1"/>
  <ignoredErrors>
    <ignoredError sqref="E41:J41" formulaRange="1"/>
  </ignoredErrors>
</worksheet>
</file>

<file path=xl/worksheets/sheet11.xml><?xml version="1.0" encoding="utf-8"?>
<worksheet xmlns="http://schemas.openxmlformats.org/spreadsheetml/2006/main" xmlns:r="http://schemas.openxmlformats.org/officeDocument/2006/relationships">
  <dimension ref="A1:J7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ht="16.5" customHeight="1">
      <c r="A1" s="2" t="s">
        <v>92</v>
      </c>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thickBot="1">
      <c r="A14" s="12" t="s">
        <v>76</v>
      </c>
      <c r="B14" s="32" t="s">
        <v>0</v>
      </c>
      <c r="C14" s="24">
        <v>14491</v>
      </c>
      <c r="D14" s="24">
        <v>54684</v>
      </c>
      <c r="E14" s="24">
        <v>15355</v>
      </c>
      <c r="F14" s="24">
        <v>38928</v>
      </c>
      <c r="G14" s="19">
        <v>0.71</v>
      </c>
      <c r="H14" s="19">
        <v>1.06</v>
      </c>
      <c r="I14" s="24">
        <v>4925</v>
      </c>
      <c r="J14" s="29">
        <v>9</v>
      </c>
    </row>
    <row r="15" spans="1:10" s="5" customFormat="1" ht="16.5" customHeight="1" thickTop="1">
      <c r="A15" s="57" t="s">
        <v>76</v>
      </c>
      <c r="B15" s="67" t="s">
        <v>1</v>
      </c>
      <c r="C15" s="58">
        <v>1383</v>
      </c>
      <c r="D15" s="58">
        <v>4325</v>
      </c>
      <c r="E15" s="58">
        <v>1104</v>
      </c>
      <c r="F15" s="58">
        <v>2773</v>
      </c>
      <c r="G15" s="59">
        <v>0.64</v>
      </c>
      <c r="H15" s="59">
        <v>0.8</v>
      </c>
      <c r="I15" s="58">
        <v>331</v>
      </c>
      <c r="J15" s="60">
        <v>7.7</v>
      </c>
    </row>
    <row r="16" spans="1:10" s="5" customFormat="1" ht="16.5" customHeight="1">
      <c r="A16" s="12"/>
      <c r="B16" s="68" t="s">
        <v>2</v>
      </c>
      <c r="C16" s="24">
        <v>1376</v>
      </c>
      <c r="D16" s="24">
        <v>4546</v>
      </c>
      <c r="E16" s="24">
        <v>1322</v>
      </c>
      <c r="F16" s="24">
        <v>3030</v>
      </c>
      <c r="G16" s="19">
        <v>0.67</v>
      </c>
      <c r="H16" s="19">
        <v>0.96</v>
      </c>
      <c r="I16" s="24">
        <v>395</v>
      </c>
      <c r="J16" s="29">
        <v>8.7</v>
      </c>
    </row>
    <row r="17" spans="1:10" s="5" customFormat="1" ht="16.5" customHeight="1">
      <c r="A17" s="12"/>
      <c r="B17" s="68" t="s">
        <v>3</v>
      </c>
      <c r="C17" s="24">
        <v>1326</v>
      </c>
      <c r="D17" s="24">
        <v>4846</v>
      </c>
      <c r="E17" s="24">
        <v>1320</v>
      </c>
      <c r="F17" s="24">
        <v>3157</v>
      </c>
      <c r="G17" s="19">
        <v>0.65</v>
      </c>
      <c r="H17" s="19">
        <v>1</v>
      </c>
      <c r="I17" s="24">
        <v>464</v>
      </c>
      <c r="J17" s="29">
        <v>9.6</v>
      </c>
    </row>
    <row r="18" spans="1:10" s="5" customFormat="1" ht="16.5" customHeight="1">
      <c r="A18" s="12"/>
      <c r="B18" s="68" t="s">
        <v>4</v>
      </c>
      <c r="C18" s="24">
        <v>1684</v>
      </c>
      <c r="D18" s="24">
        <v>5322</v>
      </c>
      <c r="E18" s="24">
        <v>1426</v>
      </c>
      <c r="F18" s="24">
        <v>3240</v>
      </c>
      <c r="G18" s="19">
        <v>0.61</v>
      </c>
      <c r="H18" s="19">
        <v>0.85</v>
      </c>
      <c r="I18" s="24">
        <v>590</v>
      </c>
      <c r="J18" s="29">
        <v>11.1</v>
      </c>
    </row>
    <row r="19" spans="1:10" s="5" customFormat="1" ht="16.5" customHeight="1">
      <c r="A19" s="12"/>
      <c r="B19" s="68" t="s">
        <v>5</v>
      </c>
      <c r="C19" s="24">
        <v>1361</v>
      </c>
      <c r="D19" s="24">
        <v>5145</v>
      </c>
      <c r="E19" s="24">
        <v>1261</v>
      </c>
      <c r="F19" s="24">
        <v>3186</v>
      </c>
      <c r="G19" s="19">
        <v>0.62</v>
      </c>
      <c r="H19" s="19">
        <v>0.93</v>
      </c>
      <c r="I19" s="24">
        <v>495</v>
      </c>
      <c r="J19" s="29">
        <v>9.6</v>
      </c>
    </row>
    <row r="20" spans="1:10" s="5" customFormat="1" ht="16.5" customHeight="1">
      <c r="A20" s="12"/>
      <c r="B20" s="68" t="s">
        <v>6</v>
      </c>
      <c r="C20" s="24">
        <v>1113</v>
      </c>
      <c r="D20" s="24">
        <v>4906</v>
      </c>
      <c r="E20" s="24">
        <v>1247</v>
      </c>
      <c r="F20" s="24">
        <v>3233</v>
      </c>
      <c r="G20" s="19">
        <v>0.66</v>
      </c>
      <c r="H20" s="19">
        <v>1.12</v>
      </c>
      <c r="I20" s="24">
        <v>436</v>
      </c>
      <c r="J20" s="29">
        <v>8.9</v>
      </c>
    </row>
    <row r="21" spans="1:10" s="5" customFormat="1" ht="16.5" customHeight="1">
      <c r="A21" s="12"/>
      <c r="B21" s="68" t="s">
        <v>7</v>
      </c>
      <c r="C21" s="24">
        <v>1154</v>
      </c>
      <c r="D21" s="24">
        <v>4666</v>
      </c>
      <c r="E21" s="24">
        <v>1511</v>
      </c>
      <c r="F21" s="24">
        <v>3419</v>
      </c>
      <c r="G21" s="19">
        <v>0.73</v>
      </c>
      <c r="H21" s="19">
        <v>1.31</v>
      </c>
      <c r="I21" s="24">
        <v>439</v>
      </c>
      <c r="J21" s="29">
        <v>9.4</v>
      </c>
    </row>
    <row r="22" spans="1:10" s="5" customFormat="1" ht="16.5" customHeight="1">
      <c r="A22" s="12"/>
      <c r="B22" s="68" t="s">
        <v>8</v>
      </c>
      <c r="C22" s="24">
        <v>1119</v>
      </c>
      <c r="D22" s="24">
        <v>4487</v>
      </c>
      <c r="E22" s="24">
        <v>1256</v>
      </c>
      <c r="F22" s="24">
        <v>3426</v>
      </c>
      <c r="G22" s="19">
        <v>0.76</v>
      </c>
      <c r="H22" s="19">
        <v>1.12</v>
      </c>
      <c r="I22" s="24">
        <v>344</v>
      </c>
      <c r="J22" s="29">
        <v>7.7</v>
      </c>
    </row>
    <row r="23" spans="1:10" s="5" customFormat="1" ht="16.5" customHeight="1">
      <c r="A23" s="12"/>
      <c r="B23" s="68" t="s">
        <v>9</v>
      </c>
      <c r="C23" s="24">
        <v>1024</v>
      </c>
      <c r="D23" s="24">
        <v>4333</v>
      </c>
      <c r="E23" s="24">
        <v>1228</v>
      </c>
      <c r="F23" s="24">
        <v>3425</v>
      </c>
      <c r="G23" s="19">
        <v>0.79</v>
      </c>
      <c r="H23" s="19">
        <v>1.2</v>
      </c>
      <c r="I23" s="24">
        <v>395</v>
      </c>
      <c r="J23" s="29">
        <v>9.1</v>
      </c>
    </row>
    <row r="24" spans="1:10" s="5" customFormat="1" ht="16.5" customHeight="1">
      <c r="A24" s="12"/>
      <c r="B24" s="68" t="s">
        <v>10</v>
      </c>
      <c r="C24" s="24">
        <v>1144</v>
      </c>
      <c r="D24" s="24">
        <v>4307</v>
      </c>
      <c r="E24" s="24">
        <v>1524</v>
      </c>
      <c r="F24" s="24">
        <v>3518</v>
      </c>
      <c r="G24" s="19">
        <v>0.82</v>
      </c>
      <c r="H24" s="19">
        <v>1.33</v>
      </c>
      <c r="I24" s="24">
        <v>418</v>
      </c>
      <c r="J24" s="29">
        <v>9.7</v>
      </c>
    </row>
    <row r="25" spans="1:10" s="5" customFormat="1" ht="16.5" customHeight="1">
      <c r="A25" s="12"/>
      <c r="B25" s="68" t="s">
        <v>11</v>
      </c>
      <c r="C25" s="24">
        <v>1040</v>
      </c>
      <c r="D25" s="24">
        <v>4045</v>
      </c>
      <c r="E25" s="24">
        <v>1192</v>
      </c>
      <c r="F25" s="24">
        <v>3376</v>
      </c>
      <c r="G25" s="19">
        <v>0.83</v>
      </c>
      <c r="H25" s="19">
        <v>1.15</v>
      </c>
      <c r="I25" s="24">
        <v>362</v>
      </c>
      <c r="J25" s="29">
        <v>8.9</v>
      </c>
    </row>
    <row r="26" spans="1:10" s="5" customFormat="1" ht="16.5" customHeight="1">
      <c r="A26" s="12"/>
      <c r="B26" s="68" t="s">
        <v>12</v>
      </c>
      <c r="C26" s="24">
        <v>767</v>
      </c>
      <c r="D26" s="24">
        <v>3756</v>
      </c>
      <c r="E26" s="24">
        <v>964</v>
      </c>
      <c r="F26" s="24">
        <v>3145</v>
      </c>
      <c r="G26" s="19">
        <v>0.84</v>
      </c>
      <c r="H26" s="19">
        <v>1.26</v>
      </c>
      <c r="I26" s="24">
        <v>256</v>
      </c>
      <c r="J26" s="29">
        <v>6.8</v>
      </c>
    </row>
    <row r="27" spans="1:10" s="5" customFormat="1" ht="16.5" customHeight="1">
      <c r="A27" s="8" t="s">
        <v>77</v>
      </c>
      <c r="B27" s="69" t="s">
        <v>1</v>
      </c>
      <c r="C27" s="21">
        <v>1244</v>
      </c>
      <c r="D27" s="21">
        <v>3943</v>
      </c>
      <c r="E27" s="22">
        <v>1403</v>
      </c>
      <c r="F27" s="22">
        <v>3262</v>
      </c>
      <c r="G27" s="17">
        <f>IF(D27="","",ROUND(F27/D27,2))</f>
        <v>0.83</v>
      </c>
      <c r="H27" s="17">
        <f>IF(C27="","",ROUND(E27/C27,2))</f>
        <v>1.13</v>
      </c>
      <c r="I27" s="22">
        <v>292</v>
      </c>
      <c r="J27" s="27">
        <f>IF(D27="","",ROUND(I27/D27*100,1))</f>
        <v>7.4</v>
      </c>
    </row>
    <row r="28" spans="1:10" s="5" customFormat="1" ht="16.5" customHeight="1">
      <c r="A28" s="12"/>
      <c r="B28" s="70" t="s">
        <v>2</v>
      </c>
      <c r="C28" s="24">
        <v>1123</v>
      </c>
      <c r="D28" s="24">
        <v>4052</v>
      </c>
      <c r="E28" s="25">
        <v>1394</v>
      </c>
      <c r="F28" s="25">
        <v>3478</v>
      </c>
      <c r="G28" s="19">
        <f aca="true" t="shared" si="0" ref="G28:G38">IF(D28="","",ROUND(F28/D28,2))</f>
        <v>0.86</v>
      </c>
      <c r="H28" s="19">
        <f aca="true" t="shared" si="1" ref="H28:H38">IF(C28="","",ROUND(E28/C28,2))</f>
        <v>1.24</v>
      </c>
      <c r="I28" s="25">
        <v>334</v>
      </c>
      <c r="J28" s="29">
        <f aca="true" t="shared" si="2" ref="J28:J38">IF(D28="","",ROUND(I28/D28*100,1))</f>
        <v>8.2</v>
      </c>
    </row>
    <row r="29" spans="1:10" s="5" customFormat="1" ht="16.5" customHeight="1">
      <c r="A29" s="12"/>
      <c r="B29" s="70" t="s">
        <v>3</v>
      </c>
      <c r="C29" s="24">
        <v>1216</v>
      </c>
      <c r="D29" s="24">
        <v>4342</v>
      </c>
      <c r="E29" s="25">
        <v>1459</v>
      </c>
      <c r="F29" s="25">
        <v>3776</v>
      </c>
      <c r="G29" s="19">
        <f t="shared" si="0"/>
        <v>0.87</v>
      </c>
      <c r="H29" s="19">
        <f t="shared" si="1"/>
        <v>1.2</v>
      </c>
      <c r="I29" s="25">
        <v>472</v>
      </c>
      <c r="J29" s="29">
        <f t="shared" si="2"/>
        <v>10.9</v>
      </c>
    </row>
    <row r="30" spans="1:10" s="5" customFormat="1" ht="16.5" customHeight="1">
      <c r="A30" s="12"/>
      <c r="B30" s="70" t="s">
        <v>4</v>
      </c>
      <c r="C30" s="24">
        <v>1603</v>
      </c>
      <c r="D30" s="24">
        <v>4662</v>
      </c>
      <c r="E30" s="25">
        <v>1614</v>
      </c>
      <c r="F30" s="25">
        <v>3754</v>
      </c>
      <c r="G30" s="19">
        <f t="shared" si="0"/>
        <v>0.81</v>
      </c>
      <c r="H30" s="19">
        <f t="shared" si="1"/>
        <v>1.01</v>
      </c>
      <c r="I30" s="25">
        <v>463</v>
      </c>
      <c r="J30" s="29">
        <f t="shared" si="2"/>
        <v>9.9</v>
      </c>
    </row>
    <row r="31" spans="1:10" s="5" customFormat="1" ht="16.5" customHeight="1">
      <c r="A31" s="12"/>
      <c r="B31" s="70" t="s">
        <v>5</v>
      </c>
      <c r="C31" s="24">
        <v>1089</v>
      </c>
      <c r="D31" s="25">
        <v>4470</v>
      </c>
      <c r="E31" s="25">
        <v>1422</v>
      </c>
      <c r="F31" s="25">
        <v>3751</v>
      </c>
      <c r="G31" s="19">
        <f t="shared" si="0"/>
        <v>0.84</v>
      </c>
      <c r="H31" s="19">
        <f t="shared" si="1"/>
        <v>1.31</v>
      </c>
      <c r="I31" s="25">
        <v>392</v>
      </c>
      <c r="J31" s="29">
        <f t="shared" si="2"/>
        <v>8.8</v>
      </c>
    </row>
    <row r="32" spans="1:10" s="5" customFormat="1" ht="16.5" customHeight="1">
      <c r="A32" s="12"/>
      <c r="B32" s="70" t="s">
        <v>6</v>
      </c>
      <c r="C32" s="24">
        <v>1080</v>
      </c>
      <c r="D32" s="25">
        <v>4406</v>
      </c>
      <c r="E32" s="25">
        <v>1388</v>
      </c>
      <c r="F32" s="25">
        <v>3806</v>
      </c>
      <c r="G32" s="19">
        <f t="shared" si="0"/>
        <v>0.86</v>
      </c>
      <c r="H32" s="19">
        <f t="shared" si="1"/>
        <v>1.29</v>
      </c>
      <c r="I32" s="25">
        <v>413</v>
      </c>
      <c r="J32" s="29">
        <f t="shared" si="2"/>
        <v>9.4</v>
      </c>
    </row>
    <row r="33" spans="1:10" s="5" customFormat="1" ht="16.5" customHeight="1">
      <c r="A33" s="12"/>
      <c r="B33" s="70" t="s">
        <v>7</v>
      </c>
      <c r="C33" s="24">
        <v>998</v>
      </c>
      <c r="D33" s="25">
        <v>4108</v>
      </c>
      <c r="E33" s="25">
        <v>1734</v>
      </c>
      <c r="F33" s="25">
        <v>4043</v>
      </c>
      <c r="G33" s="19">
        <f t="shared" si="0"/>
        <v>0.98</v>
      </c>
      <c r="H33" s="19">
        <f t="shared" si="1"/>
        <v>1.74</v>
      </c>
      <c r="I33" s="25">
        <v>407</v>
      </c>
      <c r="J33" s="29">
        <f t="shared" si="2"/>
        <v>9.9</v>
      </c>
    </row>
    <row r="34" spans="1:10" s="5" customFormat="1" ht="16.5" customHeight="1">
      <c r="A34" s="12"/>
      <c r="B34" s="70" t="s">
        <v>8</v>
      </c>
      <c r="C34" s="24">
        <v>986</v>
      </c>
      <c r="D34" s="25">
        <v>4033</v>
      </c>
      <c r="E34" s="25">
        <v>1311</v>
      </c>
      <c r="F34" s="25">
        <v>3855</v>
      </c>
      <c r="G34" s="19">
        <f t="shared" si="0"/>
        <v>0.96</v>
      </c>
      <c r="H34" s="19">
        <f t="shared" si="1"/>
        <v>1.33</v>
      </c>
      <c r="I34" s="25">
        <v>275</v>
      </c>
      <c r="J34" s="29">
        <f t="shared" si="2"/>
        <v>6.8</v>
      </c>
    </row>
    <row r="35" spans="1:10" s="5" customFormat="1" ht="16.5" customHeight="1">
      <c r="A35" s="12"/>
      <c r="B35" s="70" t="s">
        <v>9</v>
      </c>
      <c r="C35" s="24">
        <v>963</v>
      </c>
      <c r="D35" s="25">
        <v>3946</v>
      </c>
      <c r="E35" s="25">
        <v>1374</v>
      </c>
      <c r="F35" s="25">
        <v>3888</v>
      </c>
      <c r="G35" s="19">
        <f t="shared" si="0"/>
        <v>0.99</v>
      </c>
      <c r="H35" s="19">
        <f t="shared" si="1"/>
        <v>1.43</v>
      </c>
      <c r="I35" s="25">
        <v>409</v>
      </c>
      <c r="J35" s="29">
        <f t="shared" si="2"/>
        <v>10.4</v>
      </c>
    </row>
    <row r="36" spans="1:10" s="5" customFormat="1" ht="16.5" customHeight="1">
      <c r="A36" s="12"/>
      <c r="B36" s="70" t="s">
        <v>10</v>
      </c>
      <c r="C36" s="24">
        <v>1004</v>
      </c>
      <c r="D36" s="25">
        <v>3827</v>
      </c>
      <c r="E36" s="25">
        <v>1578</v>
      </c>
      <c r="F36" s="25">
        <v>3824</v>
      </c>
      <c r="G36" s="19">
        <f t="shared" si="0"/>
        <v>1</v>
      </c>
      <c r="H36" s="19">
        <f t="shared" si="1"/>
        <v>1.57</v>
      </c>
      <c r="I36" s="25">
        <v>372</v>
      </c>
      <c r="J36" s="29">
        <f t="shared" si="2"/>
        <v>9.7</v>
      </c>
    </row>
    <row r="37" spans="1:10" s="5" customFormat="1" ht="16.5" customHeight="1">
      <c r="A37" s="12"/>
      <c r="B37" s="70" t="s">
        <v>11</v>
      </c>
      <c r="C37" s="24">
        <v>832</v>
      </c>
      <c r="D37" s="25">
        <v>3504</v>
      </c>
      <c r="E37" s="25">
        <v>1278</v>
      </c>
      <c r="F37" s="25">
        <v>3645</v>
      </c>
      <c r="G37" s="19">
        <f t="shared" si="0"/>
        <v>1.04</v>
      </c>
      <c r="H37" s="19">
        <f t="shared" si="1"/>
        <v>1.54</v>
      </c>
      <c r="I37" s="25">
        <v>292</v>
      </c>
      <c r="J37" s="29">
        <f t="shared" si="2"/>
        <v>8.3</v>
      </c>
    </row>
    <row r="38" spans="1:10" s="5" customFormat="1" ht="16.5" customHeight="1">
      <c r="A38" s="14"/>
      <c r="B38" s="71" t="s">
        <v>12</v>
      </c>
      <c r="C38" s="26">
        <v>703</v>
      </c>
      <c r="D38" s="26">
        <v>3236</v>
      </c>
      <c r="E38" s="26">
        <v>1084</v>
      </c>
      <c r="F38" s="26">
        <v>3474</v>
      </c>
      <c r="G38" s="20">
        <f t="shared" si="0"/>
        <v>1.07</v>
      </c>
      <c r="H38" s="20">
        <f t="shared" si="1"/>
        <v>1.54</v>
      </c>
      <c r="I38" s="26">
        <v>219</v>
      </c>
      <c r="J38" s="30">
        <f t="shared" si="2"/>
        <v>6.8</v>
      </c>
    </row>
    <row r="39" spans="1:5" s="5" customFormat="1" ht="16.5" customHeight="1" thickBot="1">
      <c r="A39" s="46" t="s">
        <v>58</v>
      </c>
      <c r="B39" s="47"/>
      <c r="C39" s="47"/>
      <c r="D39" s="47"/>
      <c r="E39" s="1"/>
    </row>
    <row r="40" spans="1:10" s="5" customFormat="1" ht="16.5" customHeight="1">
      <c r="A40" s="101" t="s">
        <v>93</v>
      </c>
      <c r="B40" s="102"/>
      <c r="C40" s="48">
        <f>SUM(C27:C38)</f>
        <v>12841</v>
      </c>
      <c r="D40" s="49">
        <f>SUM(D27:D38)</f>
        <v>48529</v>
      </c>
      <c r="E40" s="50">
        <f>SUM(E27:E38)</f>
        <v>17039</v>
      </c>
      <c r="F40" s="50">
        <f>SUM(F27:F38)</f>
        <v>44556</v>
      </c>
      <c r="G40" s="61">
        <f>ROUND(F40/D40,2)</f>
        <v>0.92</v>
      </c>
      <c r="H40" s="61">
        <f>ROUND(E40/C40,2)</f>
        <v>1.33</v>
      </c>
      <c r="I40" s="50">
        <f>SUM(I27:I38)</f>
        <v>4340</v>
      </c>
      <c r="J40" s="64">
        <f>ROUND(I40/D40*100,1)</f>
        <v>8.9</v>
      </c>
    </row>
    <row r="41" spans="1:10" s="5" customFormat="1" ht="16.5" customHeight="1">
      <c r="A41" s="103" t="s">
        <v>87</v>
      </c>
      <c r="B41" s="104"/>
      <c r="C41" s="51">
        <f>SUM(C15:C26)</f>
        <v>14491</v>
      </c>
      <c r="D41" s="52">
        <f>SUM(D15:D26)</f>
        <v>54684</v>
      </c>
      <c r="E41" s="53">
        <f>SUM(E15:E26)</f>
        <v>15355</v>
      </c>
      <c r="F41" s="53">
        <f>SUM(F15:F26)</f>
        <v>38928</v>
      </c>
      <c r="G41" s="62">
        <f>ROUND(F41/D41,2)</f>
        <v>0.71</v>
      </c>
      <c r="H41" s="62">
        <f>ROUND(E41/C41,2)</f>
        <v>1.06</v>
      </c>
      <c r="I41" s="53">
        <f>SUM(I15:I26)</f>
        <v>4925</v>
      </c>
      <c r="J41" s="65">
        <f>ROUND(I41/D41*100,1)</f>
        <v>9</v>
      </c>
    </row>
    <row r="42" spans="1:10" s="5" customFormat="1" ht="16.5" customHeight="1" thickBot="1">
      <c r="A42" s="99" t="s">
        <v>59</v>
      </c>
      <c r="B42" s="100"/>
      <c r="C42" s="54">
        <f aca="true" t="shared" si="3" ref="C42:J42">C40-C41</f>
        <v>-1650</v>
      </c>
      <c r="D42" s="55">
        <f t="shared" si="3"/>
        <v>-6155</v>
      </c>
      <c r="E42" s="56">
        <f t="shared" si="3"/>
        <v>1684</v>
      </c>
      <c r="F42" s="56">
        <f t="shared" si="3"/>
        <v>5628</v>
      </c>
      <c r="G42" s="63">
        <f t="shared" si="3"/>
        <v>0.21000000000000008</v>
      </c>
      <c r="H42" s="63">
        <f t="shared" si="3"/>
        <v>0.27</v>
      </c>
      <c r="I42" s="56">
        <f t="shared" si="3"/>
        <v>-585</v>
      </c>
      <c r="J42" s="66">
        <f t="shared" si="3"/>
        <v>-0.09999999999999964</v>
      </c>
    </row>
    <row r="43" spans="1:10" s="5" customFormat="1" ht="16.5" customHeight="1">
      <c r="A43" s="5" t="s">
        <v>38</v>
      </c>
      <c r="J43" s="1"/>
    </row>
    <row r="44" spans="1:9" ht="16.5" customHeight="1">
      <c r="A44" s="5" t="s">
        <v>39</v>
      </c>
      <c r="B44" s="5"/>
      <c r="C44" s="5"/>
      <c r="D44" s="5"/>
      <c r="E44" s="5"/>
      <c r="F44" s="5"/>
      <c r="G44" s="5"/>
      <c r="H44" s="5"/>
      <c r="I44" s="5"/>
    </row>
    <row r="45" spans="1:9" ht="16.5" customHeight="1">
      <c r="A45" s="5" t="s">
        <v>63</v>
      </c>
      <c r="B45" s="5"/>
      <c r="C45" s="5"/>
      <c r="D45" s="5"/>
      <c r="E45" s="5"/>
      <c r="F45" s="5"/>
      <c r="G45" s="5"/>
      <c r="H45" s="5"/>
      <c r="I45" s="5"/>
    </row>
    <row r="46" spans="1:9" ht="16.5" customHeight="1">
      <c r="A46" s="5" t="s">
        <v>37</v>
      </c>
      <c r="B46" s="5"/>
      <c r="C46" s="5"/>
      <c r="D46" s="5"/>
      <c r="E46" s="5"/>
      <c r="F46" s="5"/>
      <c r="G46" s="5"/>
      <c r="H46" s="5"/>
      <c r="I46" s="5"/>
    </row>
    <row r="47" spans="1:9" ht="16.5" customHeight="1">
      <c r="A47" s="5">
        <v>1</v>
      </c>
      <c r="B47" s="98" t="s">
        <v>66</v>
      </c>
      <c r="C47" s="98"/>
      <c r="D47" s="5" t="s">
        <v>24</v>
      </c>
      <c r="E47" s="5"/>
      <c r="F47" s="5"/>
      <c r="G47" s="5"/>
      <c r="H47" s="5"/>
      <c r="I47" s="5"/>
    </row>
    <row r="48" spans="1:9" ht="16.5" customHeight="1">
      <c r="A48" s="5">
        <v>2</v>
      </c>
      <c r="B48" s="98" t="s">
        <v>13</v>
      </c>
      <c r="C48" s="98"/>
      <c r="D48" s="5" t="s">
        <v>25</v>
      </c>
      <c r="E48" s="16"/>
      <c r="F48" s="5"/>
      <c r="G48" s="5"/>
      <c r="H48" s="5"/>
      <c r="I48" s="5"/>
    </row>
    <row r="49" spans="1:9" ht="16.5" customHeight="1">
      <c r="A49" s="5">
        <v>3</v>
      </c>
      <c r="B49" s="98" t="s">
        <v>14</v>
      </c>
      <c r="C49" s="98"/>
      <c r="D49" s="5" t="s">
        <v>26</v>
      </c>
      <c r="E49" s="5"/>
      <c r="F49" s="5"/>
      <c r="G49" s="5"/>
      <c r="H49" s="5"/>
      <c r="I49" s="5"/>
    </row>
    <row r="50" spans="1:9" ht="16.5" customHeight="1">
      <c r="A50" s="5">
        <v>4</v>
      </c>
      <c r="B50" s="98" t="s">
        <v>15</v>
      </c>
      <c r="C50" s="98"/>
      <c r="D50" s="5" t="s">
        <v>27</v>
      </c>
      <c r="E50" s="5"/>
      <c r="F50" s="5"/>
      <c r="G50" s="5"/>
      <c r="H50" s="5"/>
      <c r="I50" s="5"/>
    </row>
    <row r="51" spans="1:9" ht="16.5" customHeight="1">
      <c r="A51" s="5">
        <v>5</v>
      </c>
      <c r="B51" s="98" t="s">
        <v>23</v>
      </c>
      <c r="C51" s="98"/>
      <c r="D51" s="5" t="s">
        <v>28</v>
      </c>
      <c r="E51" s="5"/>
      <c r="F51" s="5"/>
      <c r="G51" s="5"/>
      <c r="H51" s="5"/>
      <c r="I51" s="5"/>
    </row>
    <row r="52" spans="1:9" ht="16.5" customHeight="1">
      <c r="A52" s="5">
        <v>6</v>
      </c>
      <c r="B52" s="98" t="s">
        <v>16</v>
      </c>
      <c r="C52" s="98"/>
      <c r="D52" s="5" t="s">
        <v>29</v>
      </c>
      <c r="E52" s="5"/>
      <c r="F52" s="5"/>
      <c r="G52" s="5"/>
      <c r="H52" s="5"/>
      <c r="I52" s="5"/>
    </row>
    <row r="53" spans="1:9" ht="16.5" customHeight="1">
      <c r="A53" s="5">
        <v>7</v>
      </c>
      <c r="B53" s="98" t="s">
        <v>60</v>
      </c>
      <c r="C53" s="98"/>
      <c r="D53" s="5" t="s">
        <v>61</v>
      </c>
      <c r="E53" s="5"/>
      <c r="F53" s="5"/>
      <c r="G53" s="5"/>
      <c r="H53" s="5"/>
      <c r="I53" s="5"/>
    </row>
    <row r="54" spans="1:9" ht="16.5" customHeight="1">
      <c r="A54" s="5">
        <v>8</v>
      </c>
      <c r="B54" s="98" t="s">
        <v>22</v>
      </c>
      <c r="C54" s="98"/>
      <c r="D54" s="5" t="s">
        <v>62</v>
      </c>
      <c r="E54" s="5"/>
      <c r="F54" s="5"/>
      <c r="G54" s="5"/>
      <c r="H54" s="5"/>
      <c r="I54" s="5"/>
    </row>
    <row r="55" spans="1:9" ht="16.5" customHeight="1">
      <c r="A55" s="5"/>
      <c r="B55" s="5"/>
      <c r="C55" s="5"/>
      <c r="D55" s="5"/>
      <c r="E55" s="5"/>
      <c r="F55" s="5"/>
      <c r="G55" s="5"/>
      <c r="H55" s="5"/>
      <c r="I55" s="5"/>
    </row>
    <row r="65" ht="13.5" customHeight="1"/>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spans="1:10" ht="12.75">
      <c r="A78" s="5"/>
      <c r="B78" s="5"/>
      <c r="C78" s="5"/>
      <c r="D78" s="5"/>
      <c r="E78" s="5"/>
      <c r="F78" s="5"/>
      <c r="G78" s="5"/>
      <c r="H78" s="5"/>
      <c r="I78" s="5"/>
      <c r="J78" s="5"/>
    </row>
  </sheetData>
  <sheetProtection/>
  <mergeCells count="15">
    <mergeCell ref="B52:C52"/>
    <mergeCell ref="B54:C54"/>
    <mergeCell ref="B47:C47"/>
    <mergeCell ref="B48:C48"/>
    <mergeCell ref="B49:C49"/>
    <mergeCell ref="B53:C53"/>
    <mergeCell ref="I4:I5"/>
    <mergeCell ref="J4:J5"/>
    <mergeCell ref="B50:C50"/>
    <mergeCell ref="B51:C51"/>
    <mergeCell ref="A4:B5"/>
    <mergeCell ref="E4:E5"/>
    <mergeCell ref="A40:B40"/>
    <mergeCell ref="A41:B41"/>
    <mergeCell ref="A42:B42"/>
  </mergeCells>
  <printOptions/>
  <pageMargins left="0.75" right="0.75" top="1" bottom="1" header="0.512" footer="0.512"/>
  <pageSetup horizontalDpi="600" verticalDpi="600" orientation="landscape" paperSize="9" r:id="rId1"/>
  <ignoredErrors>
    <ignoredError sqref="C40:J41" formulaRange="1"/>
  </ignoredErrors>
</worksheet>
</file>

<file path=xl/worksheets/sheet12.xml><?xml version="1.0" encoding="utf-8"?>
<worksheet xmlns="http://schemas.openxmlformats.org/spreadsheetml/2006/main" xmlns:r="http://schemas.openxmlformats.org/officeDocument/2006/relationships">
  <dimension ref="A1:I3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9" width="11.875" style="1" customWidth="1"/>
    <col min="10" max="16384" width="9.00390625" style="1" customWidth="1"/>
  </cols>
  <sheetData>
    <row r="1" ht="16.5" customHeight="1">
      <c r="A1" s="2" t="s">
        <v>94</v>
      </c>
    </row>
    <row r="2" ht="16.5" customHeight="1">
      <c r="A2" s="2"/>
    </row>
    <row r="3" ht="16.5" customHeight="1">
      <c r="A3" s="31" t="s">
        <v>40</v>
      </c>
    </row>
    <row r="4" spans="1:9" s="5" customFormat="1" ht="16.5" customHeight="1">
      <c r="A4" s="94" t="s">
        <v>31</v>
      </c>
      <c r="B4" s="95"/>
      <c r="C4" s="4" t="s">
        <v>17</v>
      </c>
      <c r="D4" s="3" t="s">
        <v>19</v>
      </c>
      <c r="E4" s="91" t="s">
        <v>14</v>
      </c>
      <c r="F4" s="4" t="s">
        <v>19</v>
      </c>
      <c r="G4" s="4" t="s">
        <v>32</v>
      </c>
      <c r="H4" s="4" t="s">
        <v>21</v>
      </c>
      <c r="I4" s="91" t="s">
        <v>22</v>
      </c>
    </row>
    <row r="5" spans="1:9" s="5" customFormat="1" ht="16.5" customHeight="1">
      <c r="A5" s="96"/>
      <c r="B5" s="97"/>
      <c r="C5" s="6" t="s">
        <v>18</v>
      </c>
      <c r="D5" s="7" t="s">
        <v>20</v>
      </c>
      <c r="E5" s="92"/>
      <c r="F5" s="7" t="s">
        <v>53</v>
      </c>
      <c r="G5" s="7" t="s">
        <v>57</v>
      </c>
      <c r="H5" s="7" t="s">
        <v>55</v>
      </c>
      <c r="I5" s="92"/>
    </row>
    <row r="6" spans="1:9" s="5" customFormat="1" ht="16.5" customHeight="1">
      <c r="A6" s="8" t="s">
        <v>68</v>
      </c>
      <c r="B6" s="9" t="s">
        <v>0</v>
      </c>
      <c r="C6" s="21">
        <v>17650</v>
      </c>
      <c r="D6" s="22">
        <v>70027</v>
      </c>
      <c r="E6" s="22">
        <v>13192</v>
      </c>
      <c r="F6" s="22">
        <v>31715</v>
      </c>
      <c r="G6" s="17">
        <v>0.45</v>
      </c>
      <c r="H6" s="17">
        <v>0.75</v>
      </c>
      <c r="I6" s="27">
        <v>7.1</v>
      </c>
    </row>
    <row r="7" spans="1:9" s="5" customFormat="1" ht="16.5" customHeight="1">
      <c r="A7" s="12" t="s">
        <v>69</v>
      </c>
      <c r="B7" s="32" t="s">
        <v>0</v>
      </c>
      <c r="C7" s="24">
        <v>17697</v>
      </c>
      <c r="D7" s="24">
        <v>67683</v>
      </c>
      <c r="E7" s="24">
        <v>12356</v>
      </c>
      <c r="F7" s="24">
        <v>28304</v>
      </c>
      <c r="G7" s="19">
        <v>0.42</v>
      </c>
      <c r="H7" s="19">
        <v>0.7</v>
      </c>
      <c r="I7" s="29">
        <v>7.3</v>
      </c>
    </row>
    <row r="8" spans="1:9" s="5" customFormat="1" ht="16.5" customHeight="1">
      <c r="A8" s="12" t="s">
        <v>70</v>
      </c>
      <c r="B8" s="32" t="s">
        <v>0</v>
      </c>
      <c r="C8" s="24">
        <v>16589</v>
      </c>
      <c r="D8" s="24">
        <v>65009</v>
      </c>
      <c r="E8" s="24">
        <v>12648</v>
      </c>
      <c r="F8" s="24">
        <v>29553</v>
      </c>
      <c r="G8" s="19">
        <v>0.45</v>
      </c>
      <c r="H8" s="19">
        <v>0.76</v>
      </c>
      <c r="I8" s="29">
        <v>7.6</v>
      </c>
    </row>
    <row r="9" spans="1:9" s="5" customFormat="1" ht="16.5" customHeight="1">
      <c r="A9" s="12" t="s">
        <v>71</v>
      </c>
      <c r="B9" s="32" t="s">
        <v>0</v>
      </c>
      <c r="C9" s="24">
        <v>16665</v>
      </c>
      <c r="D9" s="24">
        <v>62461</v>
      </c>
      <c r="E9" s="24">
        <v>11121</v>
      </c>
      <c r="F9" s="24">
        <v>25749</v>
      </c>
      <c r="G9" s="19">
        <v>0.41</v>
      </c>
      <c r="H9" s="19">
        <v>0.67</v>
      </c>
      <c r="I9" s="29">
        <v>7</v>
      </c>
    </row>
    <row r="10" spans="1:9" s="5" customFormat="1" ht="16.5" customHeight="1">
      <c r="A10" s="12" t="s">
        <v>72</v>
      </c>
      <c r="B10" s="32" t="s">
        <v>0</v>
      </c>
      <c r="C10" s="24">
        <v>17830</v>
      </c>
      <c r="D10" s="24">
        <v>70009</v>
      </c>
      <c r="E10" s="24">
        <v>9801</v>
      </c>
      <c r="F10" s="24">
        <v>22299</v>
      </c>
      <c r="G10" s="19">
        <v>0.32</v>
      </c>
      <c r="H10" s="19">
        <v>0.55</v>
      </c>
      <c r="I10" s="29">
        <v>6.2</v>
      </c>
    </row>
    <row r="11" spans="1:9" s="5" customFormat="1" ht="16.5" customHeight="1">
      <c r="A11" s="12" t="s">
        <v>73</v>
      </c>
      <c r="B11" s="32" t="s">
        <v>0</v>
      </c>
      <c r="C11" s="24">
        <v>17160</v>
      </c>
      <c r="D11" s="24">
        <v>67712</v>
      </c>
      <c r="E11" s="24">
        <v>10745</v>
      </c>
      <c r="F11" s="24">
        <v>24559</v>
      </c>
      <c r="G11" s="19">
        <v>0.36</v>
      </c>
      <c r="H11" s="19">
        <v>0.63</v>
      </c>
      <c r="I11" s="29">
        <v>7</v>
      </c>
    </row>
    <row r="12" spans="1:9" s="5" customFormat="1" ht="16.5" customHeight="1">
      <c r="A12" s="12" t="s">
        <v>74</v>
      </c>
      <c r="B12" s="32" t="s">
        <v>0</v>
      </c>
      <c r="C12" s="24">
        <v>17353</v>
      </c>
      <c r="D12" s="24">
        <v>67183</v>
      </c>
      <c r="E12" s="24">
        <v>13276</v>
      </c>
      <c r="F12" s="24">
        <v>31296</v>
      </c>
      <c r="G12" s="19">
        <v>0.47</v>
      </c>
      <c r="H12" s="19">
        <v>0.77</v>
      </c>
      <c r="I12" s="29">
        <v>7.3</v>
      </c>
    </row>
    <row r="13" spans="1:9" s="5" customFormat="1" ht="16.5" customHeight="1">
      <c r="A13" s="12" t="s">
        <v>75</v>
      </c>
      <c r="B13" s="32" t="s">
        <v>0</v>
      </c>
      <c r="C13" s="24">
        <v>15510</v>
      </c>
      <c r="D13" s="24">
        <v>60637</v>
      </c>
      <c r="E13" s="24">
        <v>14367</v>
      </c>
      <c r="F13" s="24">
        <v>36059</v>
      </c>
      <c r="G13" s="19">
        <v>0.59</v>
      </c>
      <c r="H13" s="19">
        <v>0.93</v>
      </c>
      <c r="I13" s="29">
        <v>8</v>
      </c>
    </row>
    <row r="14" spans="1:9" s="5" customFormat="1" ht="16.5" customHeight="1" thickBot="1">
      <c r="A14" s="10" t="s">
        <v>76</v>
      </c>
      <c r="B14" s="11" t="s">
        <v>0</v>
      </c>
      <c r="C14" s="23">
        <f>SUM(C15:C26)</f>
        <v>14491</v>
      </c>
      <c r="D14" s="23">
        <f>SUM(D15:D26)</f>
        <v>54684</v>
      </c>
      <c r="E14" s="23">
        <f>SUM(E15:E26)</f>
        <v>15355</v>
      </c>
      <c r="F14" s="23">
        <f>SUM(F15:F26)</f>
        <v>38928</v>
      </c>
      <c r="G14" s="18">
        <f aca="true" t="shared" si="0" ref="G14:G26">ROUND(F14/D14,2)</f>
        <v>0.71</v>
      </c>
      <c r="H14" s="18">
        <f aca="true" t="shared" si="1" ref="H14:H26">ROUND(E14/C14,2)</f>
        <v>1.06</v>
      </c>
      <c r="I14" s="28">
        <v>9</v>
      </c>
    </row>
    <row r="15" spans="1:9" s="5" customFormat="1" ht="16.5" customHeight="1" thickTop="1">
      <c r="A15" s="12" t="s">
        <v>76</v>
      </c>
      <c r="B15" s="13" t="s">
        <v>1</v>
      </c>
      <c r="C15" s="24">
        <v>1383</v>
      </c>
      <c r="D15" s="24">
        <v>4325</v>
      </c>
      <c r="E15" s="25">
        <v>1104</v>
      </c>
      <c r="F15" s="25">
        <v>2773</v>
      </c>
      <c r="G15" s="19">
        <f t="shared" si="0"/>
        <v>0.64</v>
      </c>
      <c r="H15" s="19">
        <f t="shared" si="1"/>
        <v>0.8</v>
      </c>
      <c r="I15" s="29">
        <v>7.7</v>
      </c>
    </row>
    <row r="16" spans="1:9" s="5" customFormat="1" ht="16.5" customHeight="1">
      <c r="A16" s="12"/>
      <c r="B16" s="13" t="s">
        <v>2</v>
      </c>
      <c r="C16" s="24">
        <v>1376</v>
      </c>
      <c r="D16" s="24">
        <v>4546</v>
      </c>
      <c r="E16" s="25">
        <v>1322</v>
      </c>
      <c r="F16" s="25">
        <v>3030</v>
      </c>
      <c r="G16" s="19">
        <f t="shared" si="0"/>
        <v>0.67</v>
      </c>
      <c r="H16" s="19">
        <f t="shared" si="1"/>
        <v>0.96</v>
      </c>
      <c r="I16" s="29">
        <v>8.7</v>
      </c>
    </row>
    <row r="17" spans="1:9" s="5" customFormat="1" ht="16.5" customHeight="1">
      <c r="A17" s="12"/>
      <c r="B17" s="13" t="s">
        <v>3</v>
      </c>
      <c r="C17" s="24">
        <v>1326</v>
      </c>
      <c r="D17" s="24">
        <v>4846</v>
      </c>
      <c r="E17" s="25">
        <v>1320</v>
      </c>
      <c r="F17" s="25">
        <v>3157</v>
      </c>
      <c r="G17" s="19">
        <f t="shared" si="0"/>
        <v>0.65</v>
      </c>
      <c r="H17" s="19">
        <f t="shared" si="1"/>
        <v>1</v>
      </c>
      <c r="I17" s="29">
        <v>9.6</v>
      </c>
    </row>
    <row r="18" spans="1:9" s="5" customFormat="1" ht="16.5" customHeight="1">
      <c r="A18" s="12"/>
      <c r="B18" s="13" t="s">
        <v>4</v>
      </c>
      <c r="C18" s="24">
        <v>1684</v>
      </c>
      <c r="D18" s="24">
        <v>5322</v>
      </c>
      <c r="E18" s="25">
        <v>1426</v>
      </c>
      <c r="F18" s="25">
        <v>3240</v>
      </c>
      <c r="G18" s="19">
        <f t="shared" si="0"/>
        <v>0.61</v>
      </c>
      <c r="H18" s="19">
        <f t="shared" si="1"/>
        <v>0.85</v>
      </c>
      <c r="I18" s="29">
        <v>11.1</v>
      </c>
    </row>
    <row r="19" spans="1:9" s="5" customFormat="1" ht="16.5" customHeight="1">
      <c r="A19" s="12"/>
      <c r="B19" s="13" t="s">
        <v>5</v>
      </c>
      <c r="C19" s="24">
        <v>1361</v>
      </c>
      <c r="D19" s="25">
        <v>5145</v>
      </c>
      <c r="E19" s="25">
        <v>1261</v>
      </c>
      <c r="F19" s="25">
        <v>3186</v>
      </c>
      <c r="G19" s="19">
        <f t="shared" si="0"/>
        <v>0.62</v>
      </c>
      <c r="H19" s="19">
        <f t="shared" si="1"/>
        <v>0.93</v>
      </c>
      <c r="I19" s="29">
        <v>9.6</v>
      </c>
    </row>
    <row r="20" spans="1:9" s="5" customFormat="1" ht="16.5" customHeight="1">
      <c r="A20" s="12"/>
      <c r="B20" s="13" t="s">
        <v>6</v>
      </c>
      <c r="C20" s="24">
        <v>1113</v>
      </c>
      <c r="D20" s="25">
        <v>4906</v>
      </c>
      <c r="E20" s="25">
        <v>1247</v>
      </c>
      <c r="F20" s="25">
        <v>3233</v>
      </c>
      <c r="G20" s="19">
        <f t="shared" si="0"/>
        <v>0.66</v>
      </c>
      <c r="H20" s="19">
        <f t="shared" si="1"/>
        <v>1.12</v>
      </c>
      <c r="I20" s="29">
        <v>8.9</v>
      </c>
    </row>
    <row r="21" spans="1:9" s="5" customFormat="1" ht="16.5" customHeight="1">
      <c r="A21" s="12"/>
      <c r="B21" s="13" t="s">
        <v>7</v>
      </c>
      <c r="C21" s="24">
        <v>1154</v>
      </c>
      <c r="D21" s="25">
        <v>4666</v>
      </c>
      <c r="E21" s="25">
        <v>1511</v>
      </c>
      <c r="F21" s="25">
        <v>3419</v>
      </c>
      <c r="G21" s="19">
        <f t="shared" si="0"/>
        <v>0.73</v>
      </c>
      <c r="H21" s="19">
        <f t="shared" si="1"/>
        <v>1.31</v>
      </c>
      <c r="I21" s="29">
        <v>9.4</v>
      </c>
    </row>
    <row r="22" spans="1:9" s="5" customFormat="1" ht="16.5" customHeight="1">
      <c r="A22" s="12"/>
      <c r="B22" s="13" t="s">
        <v>8</v>
      </c>
      <c r="C22" s="24">
        <v>1119</v>
      </c>
      <c r="D22" s="25">
        <v>4487</v>
      </c>
      <c r="E22" s="25">
        <v>1256</v>
      </c>
      <c r="F22" s="25">
        <v>3426</v>
      </c>
      <c r="G22" s="19">
        <f t="shared" si="0"/>
        <v>0.76</v>
      </c>
      <c r="H22" s="19">
        <f t="shared" si="1"/>
        <v>1.12</v>
      </c>
      <c r="I22" s="29">
        <v>7.7</v>
      </c>
    </row>
    <row r="23" spans="1:9" s="5" customFormat="1" ht="16.5" customHeight="1">
      <c r="A23" s="12"/>
      <c r="B23" s="13" t="s">
        <v>9</v>
      </c>
      <c r="C23" s="24">
        <v>1024</v>
      </c>
      <c r="D23" s="25">
        <v>4333</v>
      </c>
      <c r="E23" s="25">
        <v>1228</v>
      </c>
      <c r="F23" s="25">
        <v>3425</v>
      </c>
      <c r="G23" s="19">
        <f t="shared" si="0"/>
        <v>0.79</v>
      </c>
      <c r="H23" s="19">
        <f t="shared" si="1"/>
        <v>1.2</v>
      </c>
      <c r="I23" s="29">
        <v>9.1</v>
      </c>
    </row>
    <row r="24" spans="1:9" s="5" customFormat="1" ht="16.5" customHeight="1">
      <c r="A24" s="12"/>
      <c r="B24" s="13" t="s">
        <v>10</v>
      </c>
      <c r="C24" s="24">
        <v>1144</v>
      </c>
      <c r="D24" s="25">
        <v>4307</v>
      </c>
      <c r="E24" s="25">
        <v>1524</v>
      </c>
      <c r="F24" s="25">
        <v>3518</v>
      </c>
      <c r="G24" s="19">
        <f t="shared" si="0"/>
        <v>0.82</v>
      </c>
      <c r="H24" s="19">
        <f t="shared" si="1"/>
        <v>1.33</v>
      </c>
      <c r="I24" s="29">
        <v>9.7</v>
      </c>
    </row>
    <row r="25" spans="1:9" s="5" customFormat="1" ht="16.5" customHeight="1">
      <c r="A25" s="12"/>
      <c r="B25" s="13" t="s">
        <v>11</v>
      </c>
      <c r="C25" s="24">
        <v>1040</v>
      </c>
      <c r="D25" s="25">
        <v>4045</v>
      </c>
      <c r="E25" s="25">
        <v>1192</v>
      </c>
      <c r="F25" s="25">
        <v>3376</v>
      </c>
      <c r="G25" s="19">
        <f t="shared" si="0"/>
        <v>0.83</v>
      </c>
      <c r="H25" s="19">
        <f t="shared" si="1"/>
        <v>1.15</v>
      </c>
      <c r="I25" s="29">
        <v>8.9</v>
      </c>
    </row>
    <row r="26" spans="1:9" s="5" customFormat="1" ht="16.5" customHeight="1">
      <c r="A26" s="14"/>
      <c r="B26" s="15" t="s">
        <v>12</v>
      </c>
      <c r="C26" s="26">
        <v>767</v>
      </c>
      <c r="D26" s="26">
        <v>3756</v>
      </c>
      <c r="E26" s="26">
        <v>964</v>
      </c>
      <c r="F26" s="26">
        <v>3145</v>
      </c>
      <c r="G26" s="20">
        <f t="shared" si="0"/>
        <v>0.84</v>
      </c>
      <c r="H26" s="20">
        <f t="shared" si="1"/>
        <v>1.26</v>
      </c>
      <c r="I26" s="30">
        <v>6.8</v>
      </c>
    </row>
    <row r="27" s="5" customFormat="1" ht="16.5" customHeight="1">
      <c r="A27" s="5" t="s">
        <v>38</v>
      </c>
    </row>
    <row r="28" s="5" customFormat="1" ht="16.5" customHeight="1">
      <c r="A28" s="5" t="s">
        <v>39</v>
      </c>
    </row>
    <row r="29" s="5" customFormat="1" ht="16.5" customHeight="1">
      <c r="A29" s="5" t="s">
        <v>37</v>
      </c>
    </row>
    <row r="30" spans="1:4" s="5" customFormat="1" ht="16.5" customHeight="1">
      <c r="A30" s="5">
        <v>1</v>
      </c>
      <c r="B30" s="98" t="s">
        <v>66</v>
      </c>
      <c r="C30" s="98"/>
      <c r="D30" s="5" t="s">
        <v>24</v>
      </c>
    </row>
    <row r="31" spans="1:5" s="5" customFormat="1" ht="16.5" customHeight="1">
      <c r="A31" s="5">
        <v>2</v>
      </c>
      <c r="B31" s="98" t="s">
        <v>13</v>
      </c>
      <c r="C31" s="98"/>
      <c r="D31" s="5" t="s">
        <v>25</v>
      </c>
      <c r="E31" s="16"/>
    </row>
    <row r="32" spans="1:4" s="5" customFormat="1" ht="16.5" customHeight="1">
      <c r="A32" s="5">
        <v>3</v>
      </c>
      <c r="B32" s="98" t="s">
        <v>14</v>
      </c>
      <c r="C32" s="98"/>
      <c r="D32" s="5" t="s">
        <v>26</v>
      </c>
    </row>
    <row r="33" spans="1:9" ht="16.5" customHeight="1">
      <c r="A33" s="5">
        <v>4</v>
      </c>
      <c r="B33" s="98" t="s">
        <v>15</v>
      </c>
      <c r="C33" s="98"/>
      <c r="D33" s="5" t="s">
        <v>27</v>
      </c>
      <c r="E33" s="5"/>
      <c r="F33" s="5"/>
      <c r="G33" s="5"/>
      <c r="H33" s="5"/>
      <c r="I33" s="5"/>
    </row>
    <row r="34" spans="1:9" ht="16.5" customHeight="1">
      <c r="A34" s="5">
        <v>5</v>
      </c>
      <c r="B34" s="98" t="s">
        <v>23</v>
      </c>
      <c r="C34" s="98"/>
      <c r="D34" s="5" t="s">
        <v>28</v>
      </c>
      <c r="E34" s="5"/>
      <c r="F34" s="5"/>
      <c r="G34" s="5"/>
      <c r="H34" s="5"/>
      <c r="I34" s="5"/>
    </row>
    <row r="35" spans="1:9" ht="16.5" customHeight="1">
      <c r="A35" s="5">
        <v>6</v>
      </c>
      <c r="B35" s="98" t="s">
        <v>16</v>
      </c>
      <c r="C35" s="98"/>
      <c r="D35" s="5" t="s">
        <v>29</v>
      </c>
      <c r="E35" s="5"/>
      <c r="F35" s="5"/>
      <c r="G35" s="5"/>
      <c r="H35" s="5"/>
      <c r="I35" s="5"/>
    </row>
    <row r="36" spans="1:9" ht="16.5" customHeight="1">
      <c r="A36" s="5">
        <v>7</v>
      </c>
      <c r="B36" s="98" t="s">
        <v>22</v>
      </c>
      <c r="C36" s="98"/>
      <c r="D36" s="5" t="s">
        <v>30</v>
      </c>
      <c r="E36" s="5"/>
      <c r="F36" s="5"/>
      <c r="G36" s="5"/>
      <c r="H36" s="5"/>
      <c r="I36" s="5"/>
    </row>
    <row r="37" spans="1:9" ht="16.5" customHeight="1">
      <c r="A37" s="5"/>
      <c r="B37" s="5"/>
      <c r="C37" s="5"/>
      <c r="D37" s="5" t="s">
        <v>33</v>
      </c>
      <c r="E37" s="5"/>
      <c r="F37" s="5"/>
      <c r="G37" s="5"/>
      <c r="H37" s="5"/>
      <c r="I37" s="5"/>
    </row>
    <row r="38" spans="1:9" ht="12.75">
      <c r="A38" s="5"/>
      <c r="B38" s="5"/>
      <c r="C38" s="5"/>
      <c r="D38" s="5"/>
      <c r="E38" s="5"/>
      <c r="F38" s="5"/>
      <c r="G38" s="5"/>
      <c r="H38" s="5"/>
      <c r="I38" s="5"/>
    </row>
  </sheetData>
  <sheetProtection/>
  <mergeCells count="10">
    <mergeCell ref="A4:B5"/>
    <mergeCell ref="E4:E5"/>
    <mergeCell ref="I4:I5"/>
    <mergeCell ref="B36:C36"/>
    <mergeCell ref="B32:C32"/>
    <mergeCell ref="B33:C33"/>
    <mergeCell ref="B34:C34"/>
    <mergeCell ref="B35:C35"/>
    <mergeCell ref="B30:C30"/>
    <mergeCell ref="B31:C31"/>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I3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9" width="11.875" style="1" customWidth="1"/>
    <col min="10" max="16384" width="9.00390625" style="1" customWidth="1"/>
  </cols>
  <sheetData>
    <row r="1" ht="16.5" customHeight="1">
      <c r="A1" s="2" t="s">
        <v>95</v>
      </c>
    </row>
    <row r="2" ht="16.5" customHeight="1">
      <c r="A2" s="2"/>
    </row>
    <row r="3" ht="16.5" customHeight="1">
      <c r="A3" s="31" t="s">
        <v>40</v>
      </c>
    </row>
    <row r="4" spans="1:9" s="5" customFormat="1" ht="16.5" customHeight="1">
      <c r="A4" s="94" t="s">
        <v>31</v>
      </c>
      <c r="B4" s="95"/>
      <c r="C4" s="4" t="s">
        <v>17</v>
      </c>
      <c r="D4" s="3" t="s">
        <v>19</v>
      </c>
      <c r="E4" s="91" t="s">
        <v>14</v>
      </c>
      <c r="F4" s="4" t="s">
        <v>19</v>
      </c>
      <c r="G4" s="4" t="s">
        <v>32</v>
      </c>
      <c r="H4" s="4" t="s">
        <v>21</v>
      </c>
      <c r="I4" s="91" t="s">
        <v>22</v>
      </c>
    </row>
    <row r="5" spans="1:9" s="5" customFormat="1" ht="16.5" customHeight="1">
      <c r="A5" s="96"/>
      <c r="B5" s="97"/>
      <c r="C5" s="6" t="s">
        <v>18</v>
      </c>
      <c r="D5" s="7" t="s">
        <v>20</v>
      </c>
      <c r="E5" s="92"/>
      <c r="F5" s="7" t="s">
        <v>53</v>
      </c>
      <c r="G5" s="7" t="s">
        <v>56</v>
      </c>
      <c r="H5" s="7" t="s">
        <v>55</v>
      </c>
      <c r="I5" s="92"/>
    </row>
    <row r="6" spans="1:9" s="5" customFormat="1" ht="16.5" customHeight="1">
      <c r="A6" s="8" t="s">
        <v>68</v>
      </c>
      <c r="B6" s="9" t="s">
        <v>0</v>
      </c>
      <c r="C6" s="21">
        <v>17650</v>
      </c>
      <c r="D6" s="22">
        <v>70027</v>
      </c>
      <c r="E6" s="22">
        <v>13192</v>
      </c>
      <c r="F6" s="22">
        <v>31715</v>
      </c>
      <c r="G6" s="17">
        <v>0.45</v>
      </c>
      <c r="H6" s="17">
        <v>0.75</v>
      </c>
      <c r="I6" s="27">
        <v>7.1</v>
      </c>
    </row>
    <row r="7" spans="1:9" s="5" customFormat="1" ht="16.5" customHeight="1">
      <c r="A7" s="12" t="s">
        <v>69</v>
      </c>
      <c r="B7" s="32" t="s">
        <v>0</v>
      </c>
      <c r="C7" s="24">
        <v>17697</v>
      </c>
      <c r="D7" s="24">
        <v>67683</v>
      </c>
      <c r="E7" s="24">
        <v>12356</v>
      </c>
      <c r="F7" s="24">
        <v>28304</v>
      </c>
      <c r="G7" s="19">
        <v>0.42</v>
      </c>
      <c r="H7" s="19">
        <v>0.7</v>
      </c>
      <c r="I7" s="29">
        <v>7.3</v>
      </c>
    </row>
    <row r="8" spans="1:9" s="5" customFormat="1" ht="16.5" customHeight="1">
      <c r="A8" s="12" t="s">
        <v>70</v>
      </c>
      <c r="B8" s="32" t="s">
        <v>0</v>
      </c>
      <c r="C8" s="24">
        <v>16589</v>
      </c>
      <c r="D8" s="24">
        <v>65009</v>
      </c>
      <c r="E8" s="24">
        <v>12648</v>
      </c>
      <c r="F8" s="24">
        <v>29553</v>
      </c>
      <c r="G8" s="19">
        <v>0.45</v>
      </c>
      <c r="H8" s="19">
        <v>0.76</v>
      </c>
      <c r="I8" s="29">
        <v>7.6</v>
      </c>
    </row>
    <row r="9" spans="1:9" s="5" customFormat="1" ht="16.5" customHeight="1">
      <c r="A9" s="12" t="s">
        <v>71</v>
      </c>
      <c r="B9" s="32" t="s">
        <v>0</v>
      </c>
      <c r="C9" s="24">
        <v>16665</v>
      </c>
      <c r="D9" s="24">
        <v>62461</v>
      </c>
      <c r="E9" s="24">
        <v>11121</v>
      </c>
      <c r="F9" s="24">
        <v>25749</v>
      </c>
      <c r="G9" s="19">
        <v>0.41</v>
      </c>
      <c r="H9" s="19">
        <v>0.67</v>
      </c>
      <c r="I9" s="29">
        <v>7</v>
      </c>
    </row>
    <row r="10" spans="1:9" s="5" customFormat="1" ht="16.5" customHeight="1">
      <c r="A10" s="12" t="s">
        <v>72</v>
      </c>
      <c r="B10" s="32" t="s">
        <v>0</v>
      </c>
      <c r="C10" s="24">
        <v>17830</v>
      </c>
      <c r="D10" s="24">
        <v>70009</v>
      </c>
      <c r="E10" s="24">
        <v>9801</v>
      </c>
      <c r="F10" s="24">
        <v>22299</v>
      </c>
      <c r="G10" s="19">
        <v>0.32</v>
      </c>
      <c r="H10" s="19">
        <v>0.55</v>
      </c>
      <c r="I10" s="29">
        <v>6.2</v>
      </c>
    </row>
    <row r="11" spans="1:9" s="5" customFormat="1" ht="16.5" customHeight="1">
      <c r="A11" s="12" t="s">
        <v>73</v>
      </c>
      <c r="B11" s="32" t="s">
        <v>0</v>
      </c>
      <c r="C11" s="24">
        <v>17160</v>
      </c>
      <c r="D11" s="24">
        <v>67712</v>
      </c>
      <c r="E11" s="24">
        <v>10745</v>
      </c>
      <c r="F11" s="24">
        <v>24559</v>
      </c>
      <c r="G11" s="19">
        <v>0.36</v>
      </c>
      <c r="H11" s="19">
        <v>0.63</v>
      </c>
      <c r="I11" s="29">
        <v>7</v>
      </c>
    </row>
    <row r="12" spans="1:9" s="5" customFormat="1" ht="16.5" customHeight="1">
      <c r="A12" s="12" t="s">
        <v>74</v>
      </c>
      <c r="B12" s="32" t="s">
        <v>0</v>
      </c>
      <c r="C12" s="24">
        <v>17353</v>
      </c>
      <c r="D12" s="24">
        <v>67183</v>
      </c>
      <c r="E12" s="24">
        <v>13276</v>
      </c>
      <c r="F12" s="24">
        <v>31296</v>
      </c>
      <c r="G12" s="19">
        <v>0.47</v>
      </c>
      <c r="H12" s="19">
        <v>0.77</v>
      </c>
      <c r="I12" s="29">
        <v>7.3</v>
      </c>
    </row>
    <row r="13" spans="1:9" s="5" customFormat="1" ht="16.5" customHeight="1" thickBot="1">
      <c r="A13" s="10" t="s">
        <v>75</v>
      </c>
      <c r="B13" s="11" t="s">
        <v>0</v>
      </c>
      <c r="C13" s="23">
        <f>SUM(C14:C25)</f>
        <v>15510</v>
      </c>
      <c r="D13" s="23">
        <f>SUM(D14:D25)</f>
        <v>60637</v>
      </c>
      <c r="E13" s="23">
        <f>SUM(E14:E25)</f>
        <v>14367</v>
      </c>
      <c r="F13" s="23">
        <f>SUM(F14:F25)</f>
        <v>36059</v>
      </c>
      <c r="G13" s="18">
        <f aca="true" t="shared" si="0" ref="G13:G25">ROUND(F13/D13,2)</f>
        <v>0.59</v>
      </c>
      <c r="H13" s="18">
        <f aca="true" t="shared" si="1" ref="H13:H25">ROUND(E13/C13,2)</f>
        <v>0.93</v>
      </c>
      <c r="I13" s="28">
        <v>8</v>
      </c>
    </row>
    <row r="14" spans="1:9" s="5" customFormat="1" ht="16.5" customHeight="1" thickTop="1">
      <c r="A14" s="12" t="s">
        <v>75</v>
      </c>
      <c r="B14" s="13" t="s">
        <v>1</v>
      </c>
      <c r="C14" s="24">
        <v>1454</v>
      </c>
      <c r="D14" s="24">
        <v>4874</v>
      </c>
      <c r="E14" s="25">
        <v>1161</v>
      </c>
      <c r="F14" s="25">
        <v>2777</v>
      </c>
      <c r="G14" s="19">
        <f t="shared" si="0"/>
        <v>0.57</v>
      </c>
      <c r="H14" s="19">
        <f t="shared" si="1"/>
        <v>0.8</v>
      </c>
      <c r="I14" s="29">
        <v>5.7</v>
      </c>
    </row>
    <row r="15" spans="1:9" s="5" customFormat="1" ht="16.5" customHeight="1">
      <c r="A15" s="12"/>
      <c r="B15" s="13" t="s">
        <v>2</v>
      </c>
      <c r="C15" s="24">
        <v>1606</v>
      </c>
      <c r="D15" s="24">
        <v>5283</v>
      </c>
      <c r="E15" s="25">
        <v>1369</v>
      </c>
      <c r="F15" s="25">
        <v>3099</v>
      </c>
      <c r="G15" s="19">
        <f t="shared" si="0"/>
        <v>0.59</v>
      </c>
      <c r="H15" s="19">
        <f t="shared" si="1"/>
        <v>0.85</v>
      </c>
      <c r="I15" s="29">
        <v>7.3</v>
      </c>
    </row>
    <row r="16" spans="1:9" s="5" customFormat="1" ht="16.5" customHeight="1">
      <c r="A16" s="12"/>
      <c r="B16" s="13" t="s">
        <v>3</v>
      </c>
      <c r="C16" s="24">
        <v>1626</v>
      </c>
      <c r="D16" s="24">
        <v>5763</v>
      </c>
      <c r="E16" s="25">
        <v>1280</v>
      </c>
      <c r="F16" s="25">
        <v>3141</v>
      </c>
      <c r="G16" s="19">
        <f t="shared" si="0"/>
        <v>0.55</v>
      </c>
      <c r="H16" s="19">
        <f t="shared" si="1"/>
        <v>0.79</v>
      </c>
      <c r="I16" s="29">
        <v>9</v>
      </c>
    </row>
    <row r="17" spans="1:9" s="5" customFormat="1" ht="16.5" customHeight="1">
      <c r="A17" s="12"/>
      <c r="B17" s="13" t="s">
        <v>4</v>
      </c>
      <c r="C17" s="24">
        <v>1718</v>
      </c>
      <c r="D17" s="24">
        <v>5979</v>
      </c>
      <c r="E17" s="25">
        <v>1283</v>
      </c>
      <c r="F17" s="25">
        <v>3073</v>
      </c>
      <c r="G17" s="19">
        <f t="shared" si="0"/>
        <v>0.51</v>
      </c>
      <c r="H17" s="19">
        <f t="shared" si="1"/>
        <v>0.75</v>
      </c>
      <c r="I17" s="29">
        <v>9.3</v>
      </c>
    </row>
    <row r="18" spans="1:9" s="5" customFormat="1" ht="16.5" customHeight="1">
      <c r="A18" s="12"/>
      <c r="B18" s="13" t="s">
        <v>5</v>
      </c>
      <c r="C18" s="24">
        <v>1433</v>
      </c>
      <c r="D18" s="25">
        <v>5681</v>
      </c>
      <c r="E18" s="25">
        <v>1257</v>
      </c>
      <c r="F18" s="25">
        <v>3036</v>
      </c>
      <c r="G18" s="19">
        <f t="shared" si="0"/>
        <v>0.53</v>
      </c>
      <c r="H18" s="19">
        <f t="shared" si="1"/>
        <v>0.88</v>
      </c>
      <c r="I18" s="29">
        <v>8.5</v>
      </c>
    </row>
    <row r="19" spans="1:9" s="5" customFormat="1" ht="16.5" customHeight="1">
      <c r="A19" s="12"/>
      <c r="B19" s="13" t="s">
        <v>6</v>
      </c>
      <c r="C19" s="24">
        <v>1184</v>
      </c>
      <c r="D19" s="25">
        <v>5290</v>
      </c>
      <c r="E19" s="25">
        <v>1059</v>
      </c>
      <c r="F19" s="25">
        <v>2893</v>
      </c>
      <c r="G19" s="19">
        <f t="shared" si="0"/>
        <v>0.55</v>
      </c>
      <c r="H19" s="19">
        <f t="shared" si="1"/>
        <v>0.89</v>
      </c>
      <c r="I19" s="29">
        <v>8.8</v>
      </c>
    </row>
    <row r="20" spans="1:9" s="5" customFormat="1" ht="16.5" customHeight="1">
      <c r="A20" s="12"/>
      <c r="B20" s="13" t="s">
        <v>7</v>
      </c>
      <c r="C20" s="24">
        <v>1090</v>
      </c>
      <c r="D20" s="25">
        <v>4916</v>
      </c>
      <c r="E20" s="25">
        <v>1176</v>
      </c>
      <c r="F20" s="25">
        <v>2857</v>
      </c>
      <c r="G20" s="19">
        <f t="shared" si="0"/>
        <v>0.58</v>
      </c>
      <c r="H20" s="19">
        <f t="shared" si="1"/>
        <v>1.08</v>
      </c>
      <c r="I20" s="29">
        <v>7.2</v>
      </c>
    </row>
    <row r="21" spans="1:9" s="5" customFormat="1" ht="16.5" customHeight="1">
      <c r="A21" s="12"/>
      <c r="B21" s="13" t="s">
        <v>8</v>
      </c>
      <c r="C21" s="24">
        <v>1162</v>
      </c>
      <c r="D21" s="25">
        <v>4815</v>
      </c>
      <c r="E21" s="25">
        <v>1281</v>
      </c>
      <c r="F21" s="25">
        <v>3062</v>
      </c>
      <c r="G21" s="19">
        <f t="shared" si="0"/>
        <v>0.64</v>
      </c>
      <c r="H21" s="19">
        <f t="shared" si="1"/>
        <v>1.1</v>
      </c>
      <c r="I21" s="29">
        <v>6.5</v>
      </c>
    </row>
    <row r="22" spans="1:9" s="5" customFormat="1" ht="16.5" customHeight="1">
      <c r="A22" s="12"/>
      <c r="B22" s="13" t="s">
        <v>9</v>
      </c>
      <c r="C22" s="24">
        <v>1226</v>
      </c>
      <c r="D22" s="25">
        <v>4813</v>
      </c>
      <c r="E22" s="25">
        <v>1123</v>
      </c>
      <c r="F22" s="25">
        <v>3122</v>
      </c>
      <c r="G22" s="19">
        <f t="shared" si="0"/>
        <v>0.65</v>
      </c>
      <c r="H22" s="19">
        <f t="shared" si="1"/>
        <v>0.92</v>
      </c>
      <c r="I22" s="29">
        <v>8.1</v>
      </c>
    </row>
    <row r="23" spans="1:9" s="5" customFormat="1" ht="16.5" customHeight="1">
      <c r="A23" s="12"/>
      <c r="B23" s="13" t="s">
        <v>10</v>
      </c>
      <c r="C23" s="24">
        <v>1173</v>
      </c>
      <c r="D23" s="25">
        <v>4748</v>
      </c>
      <c r="E23" s="25">
        <v>1285</v>
      </c>
      <c r="F23" s="25">
        <v>3157</v>
      </c>
      <c r="G23" s="19">
        <f t="shared" si="0"/>
        <v>0.66</v>
      </c>
      <c r="H23" s="19">
        <f t="shared" si="1"/>
        <v>1.1</v>
      </c>
      <c r="I23" s="29">
        <v>9.1</v>
      </c>
    </row>
    <row r="24" spans="1:9" s="5" customFormat="1" ht="16.5" customHeight="1">
      <c r="A24" s="12"/>
      <c r="B24" s="13" t="s">
        <v>11</v>
      </c>
      <c r="C24" s="24">
        <v>1047</v>
      </c>
      <c r="D24" s="25">
        <v>4463</v>
      </c>
      <c r="E24" s="25">
        <v>1206</v>
      </c>
      <c r="F24" s="25">
        <v>3053</v>
      </c>
      <c r="G24" s="19">
        <f t="shared" si="0"/>
        <v>0.68</v>
      </c>
      <c r="H24" s="19">
        <f t="shared" si="1"/>
        <v>1.15</v>
      </c>
      <c r="I24" s="29">
        <v>8.4</v>
      </c>
    </row>
    <row r="25" spans="1:9" s="5" customFormat="1" ht="16.5" customHeight="1">
      <c r="A25" s="14"/>
      <c r="B25" s="15" t="s">
        <v>12</v>
      </c>
      <c r="C25" s="26">
        <v>791</v>
      </c>
      <c r="D25" s="26">
        <v>4012</v>
      </c>
      <c r="E25" s="26">
        <v>887</v>
      </c>
      <c r="F25" s="26">
        <v>2789</v>
      </c>
      <c r="G25" s="20">
        <f t="shared" si="0"/>
        <v>0.7</v>
      </c>
      <c r="H25" s="20">
        <f t="shared" si="1"/>
        <v>1.12</v>
      </c>
      <c r="I25" s="30">
        <v>7.2</v>
      </c>
    </row>
    <row r="26" s="5" customFormat="1" ht="16.5" customHeight="1">
      <c r="A26" s="5" t="s">
        <v>38</v>
      </c>
    </row>
    <row r="27" s="5" customFormat="1" ht="16.5" customHeight="1">
      <c r="A27" s="5" t="s">
        <v>39</v>
      </c>
    </row>
    <row r="28" s="5" customFormat="1" ht="16.5" customHeight="1">
      <c r="A28" s="5" t="s">
        <v>37</v>
      </c>
    </row>
    <row r="29" spans="1:4" s="5" customFormat="1" ht="16.5" customHeight="1">
      <c r="A29" s="5">
        <v>1</v>
      </c>
      <c r="B29" s="98" t="s">
        <v>66</v>
      </c>
      <c r="C29" s="98"/>
      <c r="D29" s="5" t="s">
        <v>24</v>
      </c>
    </row>
    <row r="30" spans="1:5" s="5" customFormat="1" ht="16.5" customHeight="1">
      <c r="A30" s="5">
        <v>2</v>
      </c>
      <c r="B30" s="98" t="s">
        <v>13</v>
      </c>
      <c r="C30" s="98"/>
      <c r="D30" s="5" t="s">
        <v>25</v>
      </c>
      <c r="E30" s="16"/>
    </row>
    <row r="31" spans="1:4" s="5" customFormat="1" ht="12.75">
      <c r="A31" s="5">
        <v>3</v>
      </c>
      <c r="B31" s="98" t="s">
        <v>14</v>
      </c>
      <c r="C31" s="98"/>
      <c r="D31" s="5" t="s">
        <v>26</v>
      </c>
    </row>
    <row r="32" spans="1:4" s="5" customFormat="1" ht="12.75">
      <c r="A32" s="5">
        <v>4</v>
      </c>
      <c r="B32" s="98" t="s">
        <v>15</v>
      </c>
      <c r="C32" s="98"/>
      <c r="D32" s="5" t="s">
        <v>27</v>
      </c>
    </row>
    <row r="33" spans="1:9" ht="12.75">
      <c r="A33" s="5">
        <v>5</v>
      </c>
      <c r="B33" s="98" t="s">
        <v>23</v>
      </c>
      <c r="C33" s="98"/>
      <c r="D33" s="5" t="s">
        <v>28</v>
      </c>
      <c r="E33" s="5"/>
      <c r="F33" s="5"/>
      <c r="G33" s="5"/>
      <c r="H33" s="5"/>
      <c r="I33" s="5"/>
    </row>
    <row r="34" spans="1:9" ht="12.75">
      <c r="A34" s="5">
        <v>6</v>
      </c>
      <c r="B34" s="98" t="s">
        <v>16</v>
      </c>
      <c r="C34" s="98"/>
      <c r="D34" s="5" t="s">
        <v>29</v>
      </c>
      <c r="E34" s="5"/>
      <c r="F34" s="5"/>
      <c r="G34" s="5"/>
      <c r="H34" s="5"/>
      <c r="I34" s="5"/>
    </row>
    <row r="35" spans="1:9" ht="12.75">
      <c r="A35" s="5">
        <v>7</v>
      </c>
      <c r="B35" s="98" t="s">
        <v>22</v>
      </c>
      <c r="C35" s="98"/>
      <c r="D35" s="5" t="s">
        <v>30</v>
      </c>
      <c r="E35" s="5"/>
      <c r="F35" s="5"/>
      <c r="G35" s="5"/>
      <c r="H35" s="5"/>
      <c r="I35" s="5"/>
    </row>
    <row r="36" spans="1:9" ht="12.75">
      <c r="A36" s="5"/>
      <c r="B36" s="5"/>
      <c r="C36" s="5"/>
      <c r="D36" s="5" t="s">
        <v>33</v>
      </c>
      <c r="E36" s="5"/>
      <c r="F36" s="5"/>
      <c r="G36" s="5"/>
      <c r="H36" s="5"/>
      <c r="I36" s="5"/>
    </row>
    <row r="37" spans="1:9" ht="12.75">
      <c r="A37" s="5"/>
      <c r="B37" s="5"/>
      <c r="C37" s="5"/>
      <c r="D37" s="5"/>
      <c r="E37" s="5"/>
      <c r="F37" s="5"/>
      <c r="G37" s="5"/>
      <c r="H37" s="5"/>
      <c r="I37" s="5"/>
    </row>
  </sheetData>
  <sheetProtection/>
  <mergeCells count="10">
    <mergeCell ref="A4:B5"/>
    <mergeCell ref="E4:E5"/>
    <mergeCell ref="I4:I5"/>
    <mergeCell ref="B29:C29"/>
    <mergeCell ref="B30:C30"/>
    <mergeCell ref="B35:C35"/>
    <mergeCell ref="B31:C31"/>
    <mergeCell ref="B32:C32"/>
    <mergeCell ref="B33:C33"/>
    <mergeCell ref="B34:C34"/>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3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9" width="11.875" style="1" customWidth="1"/>
    <col min="10" max="16384" width="9.00390625" style="1" customWidth="1"/>
  </cols>
  <sheetData>
    <row r="1" ht="16.5" customHeight="1">
      <c r="A1" s="2" t="s">
        <v>96</v>
      </c>
    </row>
    <row r="2" ht="16.5" customHeight="1">
      <c r="A2" s="2"/>
    </row>
    <row r="3" ht="16.5" customHeight="1">
      <c r="A3" s="31" t="s">
        <v>40</v>
      </c>
    </row>
    <row r="4" spans="1:9" s="5" customFormat="1" ht="16.5" customHeight="1">
      <c r="A4" s="94" t="s">
        <v>31</v>
      </c>
      <c r="B4" s="95"/>
      <c r="C4" s="4" t="s">
        <v>17</v>
      </c>
      <c r="D4" s="3" t="s">
        <v>19</v>
      </c>
      <c r="E4" s="91" t="s">
        <v>14</v>
      </c>
      <c r="F4" s="4" t="s">
        <v>19</v>
      </c>
      <c r="G4" s="4" t="s">
        <v>32</v>
      </c>
      <c r="H4" s="4" t="s">
        <v>21</v>
      </c>
      <c r="I4" s="91" t="s">
        <v>22</v>
      </c>
    </row>
    <row r="5" spans="1:9" s="5" customFormat="1" ht="16.5" customHeight="1">
      <c r="A5" s="96"/>
      <c r="B5" s="97"/>
      <c r="C5" s="6" t="s">
        <v>18</v>
      </c>
      <c r="D5" s="7" t="s">
        <v>20</v>
      </c>
      <c r="E5" s="92"/>
      <c r="F5" s="7" t="s">
        <v>53</v>
      </c>
      <c r="G5" s="7" t="s">
        <v>54</v>
      </c>
      <c r="H5" s="7" t="s">
        <v>55</v>
      </c>
      <c r="I5" s="92"/>
    </row>
    <row r="6" spans="1:9" s="5" customFormat="1" ht="16.5" customHeight="1">
      <c r="A6" s="8" t="s">
        <v>68</v>
      </c>
      <c r="B6" s="9" t="s">
        <v>0</v>
      </c>
      <c r="C6" s="21">
        <v>17650</v>
      </c>
      <c r="D6" s="22">
        <v>70027</v>
      </c>
      <c r="E6" s="22">
        <v>13192</v>
      </c>
      <c r="F6" s="22">
        <v>31715</v>
      </c>
      <c r="G6" s="17">
        <v>0.45</v>
      </c>
      <c r="H6" s="17">
        <v>0.75</v>
      </c>
      <c r="I6" s="27">
        <v>7.1</v>
      </c>
    </row>
    <row r="7" spans="1:9" s="5" customFormat="1" ht="16.5" customHeight="1">
      <c r="A7" s="12" t="s">
        <v>69</v>
      </c>
      <c r="B7" s="32" t="s">
        <v>0</v>
      </c>
      <c r="C7" s="24">
        <v>17697</v>
      </c>
      <c r="D7" s="24">
        <v>67683</v>
      </c>
      <c r="E7" s="24">
        <v>12356</v>
      </c>
      <c r="F7" s="24">
        <v>28304</v>
      </c>
      <c r="G7" s="19">
        <v>0.42</v>
      </c>
      <c r="H7" s="19">
        <v>0.7</v>
      </c>
      <c r="I7" s="29">
        <v>7.3</v>
      </c>
    </row>
    <row r="8" spans="1:9" s="5" customFormat="1" ht="16.5" customHeight="1">
      <c r="A8" s="12" t="s">
        <v>70</v>
      </c>
      <c r="B8" s="32" t="s">
        <v>0</v>
      </c>
      <c r="C8" s="24">
        <v>16589</v>
      </c>
      <c r="D8" s="24">
        <v>65009</v>
      </c>
      <c r="E8" s="24">
        <v>12648</v>
      </c>
      <c r="F8" s="24">
        <v>29553</v>
      </c>
      <c r="G8" s="19">
        <v>0.45</v>
      </c>
      <c r="H8" s="19">
        <v>0.76</v>
      </c>
      <c r="I8" s="29">
        <v>7.6</v>
      </c>
    </row>
    <row r="9" spans="1:9" s="5" customFormat="1" ht="16.5" customHeight="1">
      <c r="A9" s="12" t="s">
        <v>71</v>
      </c>
      <c r="B9" s="32" t="s">
        <v>0</v>
      </c>
      <c r="C9" s="24">
        <v>16665</v>
      </c>
      <c r="D9" s="24">
        <v>62461</v>
      </c>
      <c r="E9" s="24">
        <v>11121</v>
      </c>
      <c r="F9" s="24">
        <v>25749</v>
      </c>
      <c r="G9" s="19">
        <v>0.41</v>
      </c>
      <c r="H9" s="19">
        <v>0.67</v>
      </c>
      <c r="I9" s="29">
        <v>7</v>
      </c>
    </row>
    <row r="10" spans="1:9" s="5" customFormat="1" ht="16.5" customHeight="1">
      <c r="A10" s="12" t="s">
        <v>72</v>
      </c>
      <c r="B10" s="32" t="s">
        <v>0</v>
      </c>
      <c r="C10" s="24">
        <v>17830</v>
      </c>
      <c r="D10" s="24">
        <v>70009</v>
      </c>
      <c r="E10" s="24">
        <v>9801</v>
      </c>
      <c r="F10" s="24">
        <v>22299</v>
      </c>
      <c r="G10" s="19">
        <v>0.32</v>
      </c>
      <c r="H10" s="19">
        <v>0.55</v>
      </c>
      <c r="I10" s="29">
        <v>6.2</v>
      </c>
    </row>
    <row r="11" spans="1:9" s="5" customFormat="1" ht="16.5" customHeight="1">
      <c r="A11" s="12" t="s">
        <v>73</v>
      </c>
      <c r="B11" s="32" t="s">
        <v>0</v>
      </c>
      <c r="C11" s="24">
        <v>17160</v>
      </c>
      <c r="D11" s="24">
        <v>67712</v>
      </c>
      <c r="E11" s="24">
        <v>10745</v>
      </c>
      <c r="F11" s="24">
        <v>24559</v>
      </c>
      <c r="G11" s="19">
        <v>0.36</v>
      </c>
      <c r="H11" s="19">
        <v>0.63</v>
      </c>
      <c r="I11" s="29">
        <v>7</v>
      </c>
    </row>
    <row r="12" spans="1:9" s="5" customFormat="1" ht="16.5" customHeight="1" thickBot="1">
      <c r="A12" s="10" t="s">
        <v>74</v>
      </c>
      <c r="B12" s="11" t="s">
        <v>0</v>
      </c>
      <c r="C12" s="23">
        <f>SUM(C13:C24)</f>
        <v>17353</v>
      </c>
      <c r="D12" s="23">
        <f>SUM(D13:D24)</f>
        <v>67183</v>
      </c>
      <c r="E12" s="23">
        <f>SUM(E13:E24)</f>
        <v>13276</v>
      </c>
      <c r="F12" s="23">
        <f>SUM(F13:F24)</f>
        <v>31296</v>
      </c>
      <c r="G12" s="18">
        <f aca="true" t="shared" si="0" ref="G12:G24">ROUND(F12/D12,2)</f>
        <v>0.47</v>
      </c>
      <c r="H12" s="18">
        <f aca="true" t="shared" si="1" ref="H12:H24">ROUND(E12/C12,2)</f>
        <v>0.77</v>
      </c>
      <c r="I12" s="28">
        <v>7.3</v>
      </c>
    </row>
    <row r="13" spans="1:9" s="5" customFormat="1" ht="16.5" customHeight="1" thickTop="1">
      <c r="A13" s="12" t="s">
        <v>74</v>
      </c>
      <c r="B13" s="13" t="s">
        <v>1</v>
      </c>
      <c r="C13" s="24">
        <v>1606</v>
      </c>
      <c r="D13" s="24">
        <v>5057</v>
      </c>
      <c r="E13" s="25">
        <v>1015</v>
      </c>
      <c r="F13" s="25">
        <v>2147</v>
      </c>
      <c r="G13" s="19">
        <f t="shared" si="0"/>
        <v>0.42</v>
      </c>
      <c r="H13" s="19">
        <f t="shared" si="1"/>
        <v>0.63</v>
      </c>
      <c r="I13" s="29">
        <v>5</v>
      </c>
    </row>
    <row r="14" spans="1:9" s="5" customFormat="1" ht="16.5" customHeight="1">
      <c r="A14" s="12"/>
      <c r="B14" s="13" t="s">
        <v>2</v>
      </c>
      <c r="C14" s="24">
        <v>1653</v>
      </c>
      <c r="D14" s="24">
        <v>5639</v>
      </c>
      <c r="E14" s="25">
        <v>1291</v>
      </c>
      <c r="F14" s="25">
        <v>2607</v>
      </c>
      <c r="G14" s="19">
        <f t="shared" si="0"/>
        <v>0.46</v>
      </c>
      <c r="H14" s="19">
        <f t="shared" si="1"/>
        <v>0.78</v>
      </c>
      <c r="I14" s="29">
        <v>6.2</v>
      </c>
    </row>
    <row r="15" spans="1:9" s="5" customFormat="1" ht="16.5" customHeight="1">
      <c r="A15" s="12"/>
      <c r="B15" s="13" t="s">
        <v>3</v>
      </c>
      <c r="C15" s="24">
        <v>1828</v>
      </c>
      <c r="D15" s="24">
        <v>6245</v>
      </c>
      <c r="E15" s="25">
        <v>1220</v>
      </c>
      <c r="F15" s="25">
        <v>2856</v>
      </c>
      <c r="G15" s="19">
        <f t="shared" si="0"/>
        <v>0.46</v>
      </c>
      <c r="H15" s="19">
        <f t="shared" si="1"/>
        <v>0.67</v>
      </c>
      <c r="I15" s="29">
        <v>7.7</v>
      </c>
    </row>
    <row r="16" spans="1:9" s="5" customFormat="1" ht="16.5" customHeight="1">
      <c r="A16" s="12"/>
      <c r="B16" s="13" t="s">
        <v>4</v>
      </c>
      <c r="C16" s="24">
        <v>1960</v>
      </c>
      <c r="D16" s="24">
        <v>6675</v>
      </c>
      <c r="E16" s="25">
        <v>1011</v>
      </c>
      <c r="F16" s="25">
        <v>2515</v>
      </c>
      <c r="G16" s="19">
        <f t="shared" si="0"/>
        <v>0.38</v>
      </c>
      <c r="H16" s="19">
        <f t="shared" si="1"/>
        <v>0.52</v>
      </c>
      <c r="I16" s="29">
        <v>8.1</v>
      </c>
    </row>
    <row r="17" spans="1:9" s="5" customFormat="1" ht="16.5" customHeight="1">
      <c r="A17" s="12"/>
      <c r="B17" s="13" t="s">
        <v>5</v>
      </c>
      <c r="C17" s="24">
        <v>1583</v>
      </c>
      <c r="D17" s="25">
        <v>6399</v>
      </c>
      <c r="E17" s="25">
        <v>1103</v>
      </c>
      <c r="F17" s="25">
        <v>2421</v>
      </c>
      <c r="G17" s="19">
        <f t="shared" si="0"/>
        <v>0.38</v>
      </c>
      <c r="H17" s="19">
        <f t="shared" si="1"/>
        <v>0.7</v>
      </c>
      <c r="I17" s="29">
        <v>7.4</v>
      </c>
    </row>
    <row r="18" spans="1:9" s="5" customFormat="1" ht="16.5" customHeight="1">
      <c r="A18" s="12"/>
      <c r="B18" s="13" t="s">
        <v>6</v>
      </c>
      <c r="C18" s="24">
        <v>1527</v>
      </c>
      <c r="D18" s="25">
        <v>6163</v>
      </c>
      <c r="E18" s="25">
        <v>1073</v>
      </c>
      <c r="F18" s="25">
        <v>2485</v>
      </c>
      <c r="G18" s="19">
        <f t="shared" si="0"/>
        <v>0.4</v>
      </c>
      <c r="H18" s="19">
        <f t="shared" si="1"/>
        <v>0.7</v>
      </c>
      <c r="I18" s="29">
        <v>8.3</v>
      </c>
    </row>
    <row r="19" spans="1:9" s="5" customFormat="1" ht="16.5" customHeight="1">
      <c r="A19" s="12"/>
      <c r="B19" s="13" t="s">
        <v>7</v>
      </c>
      <c r="C19" s="24">
        <v>1268</v>
      </c>
      <c r="D19" s="25">
        <v>5867</v>
      </c>
      <c r="E19" s="25">
        <v>977</v>
      </c>
      <c r="F19" s="25">
        <v>2456</v>
      </c>
      <c r="G19" s="19">
        <f t="shared" si="0"/>
        <v>0.42</v>
      </c>
      <c r="H19" s="19">
        <f t="shared" si="1"/>
        <v>0.77</v>
      </c>
      <c r="I19" s="29">
        <v>7.6</v>
      </c>
    </row>
    <row r="20" spans="1:9" s="5" customFormat="1" ht="16.5" customHeight="1">
      <c r="A20" s="12"/>
      <c r="B20" s="13" t="s">
        <v>8</v>
      </c>
      <c r="C20" s="24">
        <v>1370</v>
      </c>
      <c r="D20" s="25">
        <v>5583</v>
      </c>
      <c r="E20" s="25">
        <v>1337</v>
      </c>
      <c r="F20" s="25">
        <v>2731</v>
      </c>
      <c r="G20" s="19">
        <f t="shared" si="0"/>
        <v>0.49</v>
      </c>
      <c r="H20" s="19">
        <f t="shared" si="1"/>
        <v>0.98</v>
      </c>
      <c r="I20" s="29">
        <v>7.7</v>
      </c>
    </row>
    <row r="21" spans="1:9" s="5" customFormat="1" ht="16.5" customHeight="1">
      <c r="A21" s="12"/>
      <c r="B21" s="13" t="s">
        <v>9</v>
      </c>
      <c r="C21" s="24">
        <v>1161</v>
      </c>
      <c r="D21" s="25">
        <v>5182</v>
      </c>
      <c r="E21" s="25">
        <v>1131</v>
      </c>
      <c r="F21" s="25">
        <v>2864</v>
      </c>
      <c r="G21" s="19">
        <f t="shared" si="0"/>
        <v>0.55</v>
      </c>
      <c r="H21" s="19">
        <f t="shared" si="1"/>
        <v>0.97</v>
      </c>
      <c r="I21" s="29">
        <v>8.2</v>
      </c>
    </row>
    <row r="22" spans="1:9" s="5" customFormat="1" ht="16.5" customHeight="1">
      <c r="A22" s="12"/>
      <c r="B22" s="13" t="s">
        <v>10</v>
      </c>
      <c r="C22" s="24">
        <v>1244</v>
      </c>
      <c r="D22" s="25">
        <v>5082</v>
      </c>
      <c r="E22" s="25">
        <v>1136</v>
      </c>
      <c r="F22" s="25">
        <v>2962</v>
      </c>
      <c r="G22" s="19">
        <f t="shared" si="0"/>
        <v>0.58</v>
      </c>
      <c r="H22" s="19">
        <f t="shared" si="1"/>
        <v>0.91</v>
      </c>
      <c r="I22" s="29">
        <v>7.9</v>
      </c>
    </row>
    <row r="23" spans="1:9" s="5" customFormat="1" ht="16.5" customHeight="1">
      <c r="A23" s="12"/>
      <c r="B23" s="13" t="s">
        <v>11</v>
      </c>
      <c r="C23" s="24">
        <v>1165</v>
      </c>
      <c r="D23" s="25">
        <v>4767</v>
      </c>
      <c r="E23" s="25">
        <v>1130</v>
      </c>
      <c r="F23" s="25">
        <v>2739</v>
      </c>
      <c r="G23" s="19">
        <f t="shared" si="0"/>
        <v>0.57</v>
      </c>
      <c r="H23" s="19">
        <f t="shared" si="1"/>
        <v>0.97</v>
      </c>
      <c r="I23" s="29">
        <v>7.3</v>
      </c>
    </row>
    <row r="24" spans="1:9" s="5" customFormat="1" ht="16.5" customHeight="1">
      <c r="A24" s="14"/>
      <c r="B24" s="15" t="s">
        <v>12</v>
      </c>
      <c r="C24" s="26">
        <v>988</v>
      </c>
      <c r="D24" s="26">
        <v>4524</v>
      </c>
      <c r="E24" s="26">
        <v>852</v>
      </c>
      <c r="F24" s="26">
        <v>2513</v>
      </c>
      <c r="G24" s="20">
        <f t="shared" si="0"/>
        <v>0.56</v>
      </c>
      <c r="H24" s="20">
        <f t="shared" si="1"/>
        <v>0.86</v>
      </c>
      <c r="I24" s="30">
        <v>6</v>
      </c>
    </row>
    <row r="25" s="5" customFormat="1" ht="16.5" customHeight="1">
      <c r="A25" s="5" t="s">
        <v>38</v>
      </c>
    </row>
    <row r="26" s="5" customFormat="1" ht="16.5" customHeight="1">
      <c r="A26" s="5" t="s">
        <v>39</v>
      </c>
    </row>
    <row r="27" s="5" customFormat="1" ht="16.5" customHeight="1">
      <c r="A27" s="5" t="s">
        <v>37</v>
      </c>
    </row>
    <row r="28" spans="1:4" s="5" customFormat="1" ht="16.5" customHeight="1">
      <c r="A28" s="5">
        <v>1</v>
      </c>
      <c r="B28" s="98" t="s">
        <v>66</v>
      </c>
      <c r="C28" s="98"/>
      <c r="D28" s="5" t="s">
        <v>24</v>
      </c>
    </row>
    <row r="29" spans="1:5" s="5" customFormat="1" ht="16.5" customHeight="1">
      <c r="A29" s="5">
        <v>2</v>
      </c>
      <c r="B29" s="98" t="s">
        <v>13</v>
      </c>
      <c r="C29" s="98"/>
      <c r="D29" s="5" t="s">
        <v>25</v>
      </c>
      <c r="E29" s="16"/>
    </row>
    <row r="30" spans="1:4" s="5" customFormat="1" ht="16.5" customHeight="1">
      <c r="A30" s="5">
        <v>3</v>
      </c>
      <c r="B30" s="98" t="s">
        <v>14</v>
      </c>
      <c r="C30" s="98"/>
      <c r="D30" s="5" t="s">
        <v>26</v>
      </c>
    </row>
    <row r="31" spans="1:4" s="5" customFormat="1" ht="12.75">
      <c r="A31" s="5">
        <v>4</v>
      </c>
      <c r="B31" s="98" t="s">
        <v>15</v>
      </c>
      <c r="C31" s="98"/>
      <c r="D31" s="5" t="s">
        <v>27</v>
      </c>
    </row>
    <row r="32" spans="1:4" s="5" customFormat="1" ht="12.75">
      <c r="A32" s="5">
        <v>5</v>
      </c>
      <c r="B32" s="98" t="s">
        <v>23</v>
      </c>
      <c r="C32" s="98"/>
      <c r="D32" s="5" t="s">
        <v>28</v>
      </c>
    </row>
    <row r="33" spans="1:9" ht="12.75">
      <c r="A33" s="5">
        <v>6</v>
      </c>
      <c r="B33" s="98" t="s">
        <v>16</v>
      </c>
      <c r="C33" s="98"/>
      <c r="D33" s="5" t="s">
        <v>29</v>
      </c>
      <c r="E33" s="5"/>
      <c r="F33" s="5"/>
      <c r="G33" s="5"/>
      <c r="H33" s="5"/>
      <c r="I33" s="5"/>
    </row>
    <row r="34" spans="1:9" ht="12.75">
      <c r="A34" s="5">
        <v>7</v>
      </c>
      <c r="B34" s="98" t="s">
        <v>22</v>
      </c>
      <c r="C34" s="98"/>
      <c r="D34" s="5" t="s">
        <v>30</v>
      </c>
      <c r="E34" s="5"/>
      <c r="F34" s="5"/>
      <c r="G34" s="5"/>
      <c r="H34" s="5"/>
      <c r="I34" s="5"/>
    </row>
    <row r="35" spans="1:9" ht="12.75">
      <c r="A35" s="5"/>
      <c r="B35" s="5"/>
      <c r="C35" s="5"/>
      <c r="D35" s="5" t="s">
        <v>33</v>
      </c>
      <c r="E35" s="5"/>
      <c r="F35" s="5"/>
      <c r="G35" s="5"/>
      <c r="H35" s="5"/>
      <c r="I35" s="5"/>
    </row>
    <row r="36" spans="1:9" ht="12.75">
      <c r="A36" s="5"/>
      <c r="B36" s="5"/>
      <c r="C36" s="5"/>
      <c r="D36" s="5"/>
      <c r="E36" s="5"/>
      <c r="F36" s="5"/>
      <c r="G36" s="5"/>
      <c r="H36" s="5"/>
      <c r="I36" s="5"/>
    </row>
  </sheetData>
  <sheetProtection/>
  <mergeCells count="10">
    <mergeCell ref="A4:B5"/>
    <mergeCell ref="E4:E5"/>
    <mergeCell ref="I4:I5"/>
    <mergeCell ref="B34:C34"/>
    <mergeCell ref="B30:C30"/>
    <mergeCell ref="B31:C31"/>
    <mergeCell ref="B32:C32"/>
    <mergeCell ref="B33:C33"/>
    <mergeCell ref="B28:C28"/>
    <mergeCell ref="B29:C29"/>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I35"/>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9" width="11.875" style="1" customWidth="1"/>
    <col min="10" max="16384" width="9.00390625" style="1" customWidth="1"/>
  </cols>
  <sheetData>
    <row r="1" ht="16.5" customHeight="1">
      <c r="A1" s="2" t="s">
        <v>97</v>
      </c>
    </row>
    <row r="2" ht="16.5" customHeight="1">
      <c r="A2" s="2"/>
    </row>
    <row r="3" ht="16.5" customHeight="1">
      <c r="A3" s="31" t="s">
        <v>40</v>
      </c>
    </row>
    <row r="4" spans="1:9" s="5" customFormat="1" ht="16.5" customHeight="1">
      <c r="A4" s="94" t="s">
        <v>31</v>
      </c>
      <c r="B4" s="95"/>
      <c r="C4" s="4" t="s">
        <v>17</v>
      </c>
      <c r="D4" s="3" t="s">
        <v>19</v>
      </c>
      <c r="E4" s="91" t="s">
        <v>14</v>
      </c>
      <c r="F4" s="4" t="s">
        <v>19</v>
      </c>
      <c r="G4" s="4" t="s">
        <v>32</v>
      </c>
      <c r="H4" s="4" t="s">
        <v>21</v>
      </c>
      <c r="I4" s="91" t="s">
        <v>22</v>
      </c>
    </row>
    <row r="5" spans="1:9" s="5" customFormat="1" ht="16.5" customHeight="1">
      <c r="A5" s="96"/>
      <c r="B5" s="97"/>
      <c r="C5" s="6" t="s">
        <v>18</v>
      </c>
      <c r="D5" s="7" t="s">
        <v>20</v>
      </c>
      <c r="E5" s="92"/>
      <c r="F5" s="7" t="s">
        <v>50</v>
      </c>
      <c r="G5" s="7" t="s">
        <v>51</v>
      </c>
      <c r="H5" s="7" t="s">
        <v>52</v>
      </c>
      <c r="I5" s="92"/>
    </row>
    <row r="6" spans="1:9" s="5" customFormat="1" ht="16.5" customHeight="1">
      <c r="A6" s="8" t="s">
        <v>68</v>
      </c>
      <c r="B6" s="9" t="s">
        <v>0</v>
      </c>
      <c r="C6" s="21">
        <v>17650</v>
      </c>
      <c r="D6" s="22">
        <v>70027</v>
      </c>
      <c r="E6" s="22">
        <v>13192</v>
      </c>
      <c r="F6" s="22">
        <v>31715</v>
      </c>
      <c r="G6" s="17">
        <v>0.45</v>
      </c>
      <c r="H6" s="17">
        <v>0.75</v>
      </c>
      <c r="I6" s="27">
        <v>7.1</v>
      </c>
    </row>
    <row r="7" spans="1:9" s="5" customFormat="1" ht="16.5" customHeight="1">
      <c r="A7" s="12" t="s">
        <v>69</v>
      </c>
      <c r="B7" s="32" t="s">
        <v>0</v>
      </c>
      <c r="C7" s="24">
        <v>17697</v>
      </c>
      <c r="D7" s="24">
        <v>67683</v>
      </c>
      <c r="E7" s="24">
        <v>12356</v>
      </c>
      <c r="F7" s="24">
        <v>28304</v>
      </c>
      <c r="G7" s="19">
        <v>0.42</v>
      </c>
      <c r="H7" s="19">
        <v>0.7</v>
      </c>
      <c r="I7" s="29">
        <v>7.3</v>
      </c>
    </row>
    <row r="8" spans="1:9" s="5" customFormat="1" ht="16.5" customHeight="1">
      <c r="A8" s="12" t="s">
        <v>70</v>
      </c>
      <c r="B8" s="32" t="s">
        <v>0</v>
      </c>
      <c r="C8" s="24">
        <v>16589</v>
      </c>
      <c r="D8" s="24">
        <v>65009</v>
      </c>
      <c r="E8" s="24">
        <v>12648</v>
      </c>
      <c r="F8" s="24">
        <v>29553</v>
      </c>
      <c r="G8" s="19">
        <v>0.45</v>
      </c>
      <c r="H8" s="19">
        <v>0.76</v>
      </c>
      <c r="I8" s="29">
        <v>7.6</v>
      </c>
    </row>
    <row r="9" spans="1:9" s="5" customFormat="1" ht="16.5" customHeight="1">
      <c r="A9" s="12" t="s">
        <v>71</v>
      </c>
      <c r="B9" s="32" t="s">
        <v>0</v>
      </c>
      <c r="C9" s="24">
        <v>16665</v>
      </c>
      <c r="D9" s="24">
        <v>62461</v>
      </c>
      <c r="E9" s="24">
        <v>11121</v>
      </c>
      <c r="F9" s="24">
        <v>25749</v>
      </c>
      <c r="G9" s="19">
        <v>0.41</v>
      </c>
      <c r="H9" s="19">
        <v>0.67</v>
      </c>
      <c r="I9" s="29">
        <v>7</v>
      </c>
    </row>
    <row r="10" spans="1:9" s="5" customFormat="1" ht="16.5" customHeight="1">
      <c r="A10" s="12" t="s">
        <v>72</v>
      </c>
      <c r="B10" s="32" t="s">
        <v>0</v>
      </c>
      <c r="C10" s="24">
        <v>17830</v>
      </c>
      <c r="D10" s="24">
        <v>70009</v>
      </c>
      <c r="E10" s="24">
        <v>9801</v>
      </c>
      <c r="F10" s="24">
        <v>22299</v>
      </c>
      <c r="G10" s="19">
        <v>0.32</v>
      </c>
      <c r="H10" s="19">
        <v>0.55</v>
      </c>
      <c r="I10" s="29">
        <v>6.2</v>
      </c>
    </row>
    <row r="11" spans="1:9" s="5" customFormat="1" ht="16.5" customHeight="1" thickBot="1">
      <c r="A11" s="10" t="s">
        <v>73</v>
      </c>
      <c r="B11" s="11" t="s">
        <v>0</v>
      </c>
      <c r="C11" s="23">
        <f>SUM(C12:C23)</f>
        <v>17160</v>
      </c>
      <c r="D11" s="23">
        <f>SUM(D12:D23)</f>
        <v>67712</v>
      </c>
      <c r="E11" s="23">
        <f>SUM(E12:E23)</f>
        <v>10745</v>
      </c>
      <c r="F11" s="23">
        <f>SUM(F12:F23)</f>
        <v>24559</v>
      </c>
      <c r="G11" s="18">
        <f aca="true" t="shared" si="0" ref="G11:G23">ROUND(F11/D11,2)</f>
        <v>0.36</v>
      </c>
      <c r="H11" s="18">
        <f aca="true" t="shared" si="1" ref="H11:H23">ROUND(E11/C11,2)</f>
        <v>0.63</v>
      </c>
      <c r="I11" s="28">
        <v>7</v>
      </c>
    </row>
    <row r="12" spans="1:9" s="5" customFormat="1" ht="16.5" customHeight="1" thickTop="1">
      <c r="A12" s="12" t="s">
        <v>73</v>
      </c>
      <c r="B12" s="13" t="s">
        <v>1</v>
      </c>
      <c r="C12" s="24">
        <v>1469</v>
      </c>
      <c r="D12" s="24">
        <v>5088</v>
      </c>
      <c r="E12" s="25">
        <v>807</v>
      </c>
      <c r="F12" s="25">
        <v>1760</v>
      </c>
      <c r="G12" s="19">
        <f t="shared" si="0"/>
        <v>0.35</v>
      </c>
      <c r="H12" s="19">
        <f t="shared" si="1"/>
        <v>0.55</v>
      </c>
      <c r="I12" s="29">
        <v>4.6</v>
      </c>
    </row>
    <row r="13" spans="1:9" s="5" customFormat="1" ht="16.5" customHeight="1">
      <c r="A13" s="12"/>
      <c r="B13" s="13" t="s">
        <v>2</v>
      </c>
      <c r="C13" s="24">
        <v>1501</v>
      </c>
      <c r="D13" s="24">
        <v>5405</v>
      </c>
      <c r="E13" s="25">
        <v>932</v>
      </c>
      <c r="F13" s="25">
        <v>2065</v>
      </c>
      <c r="G13" s="19">
        <f t="shared" si="0"/>
        <v>0.38</v>
      </c>
      <c r="H13" s="19">
        <f t="shared" si="1"/>
        <v>0.62</v>
      </c>
      <c r="I13" s="29">
        <v>6</v>
      </c>
    </row>
    <row r="14" spans="1:9" s="5" customFormat="1" ht="16.5" customHeight="1">
      <c r="A14" s="12"/>
      <c r="B14" s="13" t="s">
        <v>3</v>
      </c>
      <c r="C14" s="24">
        <v>1827</v>
      </c>
      <c r="D14" s="24">
        <v>6123</v>
      </c>
      <c r="E14" s="25">
        <v>1054</v>
      </c>
      <c r="F14" s="25">
        <v>2188</v>
      </c>
      <c r="G14" s="19">
        <f t="shared" si="0"/>
        <v>0.36</v>
      </c>
      <c r="H14" s="19">
        <f t="shared" si="1"/>
        <v>0.58</v>
      </c>
      <c r="I14" s="29">
        <v>9</v>
      </c>
    </row>
    <row r="15" spans="1:9" s="5" customFormat="1" ht="16.5" customHeight="1">
      <c r="A15" s="12"/>
      <c r="B15" s="13" t="s">
        <v>4</v>
      </c>
      <c r="C15" s="24">
        <v>1959</v>
      </c>
      <c r="D15" s="24">
        <v>6515</v>
      </c>
      <c r="E15" s="25">
        <v>1030</v>
      </c>
      <c r="F15" s="25">
        <v>2179</v>
      </c>
      <c r="G15" s="19">
        <f t="shared" si="0"/>
        <v>0.33</v>
      </c>
      <c r="H15" s="19">
        <f t="shared" si="1"/>
        <v>0.53</v>
      </c>
      <c r="I15" s="29">
        <v>8.1</v>
      </c>
    </row>
    <row r="16" spans="1:9" s="5" customFormat="1" ht="16.5" customHeight="1">
      <c r="A16" s="12"/>
      <c r="B16" s="13" t="s">
        <v>5</v>
      </c>
      <c r="C16" s="24">
        <v>1428</v>
      </c>
      <c r="D16" s="25">
        <v>6312</v>
      </c>
      <c r="E16" s="25">
        <v>839</v>
      </c>
      <c r="F16" s="25">
        <v>1990</v>
      </c>
      <c r="G16" s="19">
        <f t="shared" si="0"/>
        <v>0.32</v>
      </c>
      <c r="H16" s="19">
        <f t="shared" si="1"/>
        <v>0.59</v>
      </c>
      <c r="I16" s="29">
        <v>6.4</v>
      </c>
    </row>
    <row r="17" spans="1:9" s="5" customFormat="1" ht="16.5" customHeight="1">
      <c r="A17" s="12"/>
      <c r="B17" s="13" t="s">
        <v>6</v>
      </c>
      <c r="C17" s="24">
        <v>1491</v>
      </c>
      <c r="D17" s="25">
        <v>6013</v>
      </c>
      <c r="E17" s="25">
        <v>908</v>
      </c>
      <c r="F17" s="25">
        <v>1985</v>
      </c>
      <c r="G17" s="19">
        <f t="shared" si="0"/>
        <v>0.33</v>
      </c>
      <c r="H17" s="19">
        <f t="shared" si="1"/>
        <v>0.61</v>
      </c>
      <c r="I17" s="29">
        <v>7.8</v>
      </c>
    </row>
    <row r="18" spans="1:9" s="5" customFormat="1" ht="16.5" customHeight="1">
      <c r="A18" s="12"/>
      <c r="B18" s="13" t="s">
        <v>7</v>
      </c>
      <c r="C18" s="24">
        <v>1402</v>
      </c>
      <c r="D18" s="25">
        <v>5840</v>
      </c>
      <c r="E18" s="25">
        <v>891</v>
      </c>
      <c r="F18" s="25">
        <v>1942</v>
      </c>
      <c r="G18" s="19">
        <f t="shared" si="0"/>
        <v>0.33</v>
      </c>
      <c r="H18" s="19">
        <f t="shared" si="1"/>
        <v>0.64</v>
      </c>
      <c r="I18" s="29">
        <v>7.1</v>
      </c>
    </row>
    <row r="19" spans="1:9" s="5" customFormat="1" ht="16.5" customHeight="1">
      <c r="A19" s="12"/>
      <c r="B19" s="13" t="s">
        <v>8</v>
      </c>
      <c r="C19" s="24">
        <v>1357</v>
      </c>
      <c r="D19" s="25">
        <v>5667</v>
      </c>
      <c r="E19" s="25">
        <v>894</v>
      </c>
      <c r="F19" s="25">
        <v>2065</v>
      </c>
      <c r="G19" s="19">
        <f t="shared" si="0"/>
        <v>0.36</v>
      </c>
      <c r="H19" s="19">
        <f t="shared" si="1"/>
        <v>0.66</v>
      </c>
      <c r="I19" s="29">
        <v>7</v>
      </c>
    </row>
    <row r="20" spans="1:9" s="5" customFormat="1" ht="16.5" customHeight="1">
      <c r="A20" s="12"/>
      <c r="B20" s="13" t="s">
        <v>9</v>
      </c>
      <c r="C20" s="24">
        <v>1230</v>
      </c>
      <c r="D20" s="25">
        <v>5419</v>
      </c>
      <c r="E20" s="25">
        <v>914</v>
      </c>
      <c r="F20" s="25">
        <v>2111</v>
      </c>
      <c r="G20" s="19">
        <f t="shared" si="0"/>
        <v>0.39</v>
      </c>
      <c r="H20" s="19">
        <f t="shared" si="1"/>
        <v>0.74</v>
      </c>
      <c r="I20" s="29">
        <v>7.7</v>
      </c>
    </row>
    <row r="21" spans="1:9" s="5" customFormat="1" ht="16.5" customHeight="1">
      <c r="A21" s="12"/>
      <c r="B21" s="13" t="s">
        <v>10</v>
      </c>
      <c r="C21" s="24">
        <v>1317</v>
      </c>
      <c r="D21" s="25">
        <v>5337</v>
      </c>
      <c r="E21" s="25">
        <v>894</v>
      </c>
      <c r="F21" s="25">
        <v>2144</v>
      </c>
      <c r="G21" s="19">
        <f t="shared" si="0"/>
        <v>0.4</v>
      </c>
      <c r="H21" s="19">
        <f t="shared" si="1"/>
        <v>0.68</v>
      </c>
      <c r="I21" s="29">
        <v>6.9</v>
      </c>
    </row>
    <row r="22" spans="1:9" s="5" customFormat="1" ht="16.5" customHeight="1">
      <c r="A22" s="12"/>
      <c r="B22" s="13" t="s">
        <v>11</v>
      </c>
      <c r="C22" s="24">
        <v>1199</v>
      </c>
      <c r="D22" s="25">
        <v>5161</v>
      </c>
      <c r="E22" s="25">
        <v>940</v>
      </c>
      <c r="F22" s="25">
        <v>2191</v>
      </c>
      <c r="G22" s="19">
        <f t="shared" si="0"/>
        <v>0.42</v>
      </c>
      <c r="H22" s="19">
        <f t="shared" si="1"/>
        <v>0.78</v>
      </c>
      <c r="I22" s="29">
        <v>7</v>
      </c>
    </row>
    <row r="23" spans="1:9" s="5" customFormat="1" ht="16.5" customHeight="1">
      <c r="A23" s="14"/>
      <c r="B23" s="15" t="s">
        <v>12</v>
      </c>
      <c r="C23" s="26">
        <v>980</v>
      </c>
      <c r="D23" s="26">
        <v>4832</v>
      </c>
      <c r="E23" s="26">
        <v>642</v>
      </c>
      <c r="F23" s="26">
        <v>1939</v>
      </c>
      <c r="G23" s="20">
        <f t="shared" si="0"/>
        <v>0.4</v>
      </c>
      <c r="H23" s="20">
        <f t="shared" si="1"/>
        <v>0.66</v>
      </c>
      <c r="I23" s="30">
        <v>5.8</v>
      </c>
    </row>
    <row r="24" s="5" customFormat="1" ht="16.5" customHeight="1">
      <c r="A24" s="5" t="s">
        <v>38</v>
      </c>
    </row>
    <row r="25" s="5" customFormat="1" ht="16.5" customHeight="1">
      <c r="A25" s="5" t="s">
        <v>39</v>
      </c>
    </row>
    <row r="26" s="5" customFormat="1" ht="16.5" customHeight="1">
      <c r="A26" s="5" t="s">
        <v>37</v>
      </c>
    </row>
    <row r="27" spans="1:4" s="5" customFormat="1" ht="16.5" customHeight="1">
      <c r="A27" s="5">
        <v>1</v>
      </c>
      <c r="B27" s="98" t="s">
        <v>66</v>
      </c>
      <c r="C27" s="98"/>
      <c r="D27" s="5" t="s">
        <v>24</v>
      </c>
    </row>
    <row r="28" spans="1:5" s="5" customFormat="1" ht="16.5" customHeight="1">
      <c r="A28" s="5">
        <v>2</v>
      </c>
      <c r="B28" s="98" t="s">
        <v>13</v>
      </c>
      <c r="C28" s="98"/>
      <c r="D28" s="5" t="s">
        <v>25</v>
      </c>
      <c r="E28" s="16"/>
    </row>
    <row r="29" spans="1:4" s="5" customFormat="1" ht="16.5" customHeight="1">
      <c r="A29" s="5">
        <v>3</v>
      </c>
      <c r="B29" s="98" t="s">
        <v>14</v>
      </c>
      <c r="C29" s="98"/>
      <c r="D29" s="5" t="s">
        <v>26</v>
      </c>
    </row>
    <row r="30" spans="1:4" s="5" customFormat="1" ht="16.5" customHeight="1">
      <c r="A30" s="5">
        <v>4</v>
      </c>
      <c r="B30" s="98" t="s">
        <v>15</v>
      </c>
      <c r="C30" s="98"/>
      <c r="D30" s="5" t="s">
        <v>27</v>
      </c>
    </row>
    <row r="31" spans="1:4" s="5" customFormat="1" ht="12.75">
      <c r="A31" s="5">
        <v>5</v>
      </c>
      <c r="B31" s="98" t="s">
        <v>23</v>
      </c>
      <c r="C31" s="98"/>
      <c r="D31" s="5" t="s">
        <v>28</v>
      </c>
    </row>
    <row r="32" spans="1:4" s="5" customFormat="1" ht="12.75">
      <c r="A32" s="5">
        <v>6</v>
      </c>
      <c r="B32" s="98" t="s">
        <v>16</v>
      </c>
      <c r="C32" s="98"/>
      <c r="D32" s="5" t="s">
        <v>29</v>
      </c>
    </row>
    <row r="33" spans="1:9" ht="12.75">
      <c r="A33" s="5">
        <v>7</v>
      </c>
      <c r="B33" s="98" t="s">
        <v>22</v>
      </c>
      <c r="C33" s="98"/>
      <c r="D33" s="5" t="s">
        <v>30</v>
      </c>
      <c r="E33" s="5"/>
      <c r="F33" s="5"/>
      <c r="G33" s="5"/>
      <c r="H33" s="5"/>
      <c r="I33" s="5"/>
    </row>
    <row r="34" spans="1:9" ht="12.75">
      <c r="A34" s="5"/>
      <c r="B34" s="5"/>
      <c r="C34" s="5"/>
      <c r="D34" s="5" t="s">
        <v>33</v>
      </c>
      <c r="E34" s="5"/>
      <c r="F34" s="5"/>
      <c r="G34" s="5"/>
      <c r="H34" s="5"/>
      <c r="I34" s="5"/>
    </row>
    <row r="35" spans="1:9" ht="12.75">
      <c r="A35" s="5"/>
      <c r="B35" s="5"/>
      <c r="C35" s="5"/>
      <c r="D35" s="5"/>
      <c r="E35" s="5"/>
      <c r="F35" s="5"/>
      <c r="G35" s="5"/>
      <c r="H35" s="5"/>
      <c r="I35" s="5"/>
    </row>
  </sheetData>
  <sheetProtection/>
  <mergeCells count="10">
    <mergeCell ref="A4:B5"/>
    <mergeCell ref="E4:E5"/>
    <mergeCell ref="I4:I5"/>
    <mergeCell ref="B33:C33"/>
    <mergeCell ref="B29:C29"/>
    <mergeCell ref="B30:C30"/>
    <mergeCell ref="B31:C31"/>
    <mergeCell ref="B32:C32"/>
    <mergeCell ref="B27:C27"/>
    <mergeCell ref="B28:C28"/>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I3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9" width="11.875" style="1" customWidth="1"/>
    <col min="10" max="16384" width="9.00390625" style="1" customWidth="1"/>
  </cols>
  <sheetData>
    <row r="1" ht="16.5" customHeight="1">
      <c r="A1" s="2" t="s">
        <v>98</v>
      </c>
    </row>
    <row r="2" ht="16.5" customHeight="1">
      <c r="A2" s="2"/>
    </row>
    <row r="3" ht="16.5" customHeight="1">
      <c r="A3" s="31" t="s">
        <v>40</v>
      </c>
    </row>
    <row r="4" spans="1:9" s="5" customFormat="1" ht="16.5" customHeight="1">
      <c r="A4" s="94" t="s">
        <v>31</v>
      </c>
      <c r="B4" s="95"/>
      <c r="C4" s="4" t="s">
        <v>17</v>
      </c>
      <c r="D4" s="3" t="s">
        <v>19</v>
      </c>
      <c r="E4" s="91" t="s">
        <v>14</v>
      </c>
      <c r="F4" s="4" t="s">
        <v>19</v>
      </c>
      <c r="G4" s="4" t="s">
        <v>32</v>
      </c>
      <c r="H4" s="4" t="s">
        <v>21</v>
      </c>
      <c r="I4" s="91" t="s">
        <v>22</v>
      </c>
    </row>
    <row r="5" spans="1:9" s="5" customFormat="1" ht="16.5" customHeight="1">
      <c r="A5" s="96"/>
      <c r="B5" s="97"/>
      <c r="C5" s="6" t="s">
        <v>18</v>
      </c>
      <c r="D5" s="7" t="s">
        <v>20</v>
      </c>
      <c r="E5" s="92"/>
      <c r="F5" s="7" t="s">
        <v>47</v>
      </c>
      <c r="G5" s="7" t="s">
        <v>48</v>
      </c>
      <c r="H5" s="7" t="s">
        <v>49</v>
      </c>
      <c r="I5" s="92"/>
    </row>
    <row r="6" spans="1:9" s="5" customFormat="1" ht="16.5" customHeight="1">
      <c r="A6" s="8" t="s">
        <v>68</v>
      </c>
      <c r="B6" s="9" t="s">
        <v>0</v>
      </c>
      <c r="C6" s="21">
        <v>17650</v>
      </c>
      <c r="D6" s="22">
        <v>70027</v>
      </c>
      <c r="E6" s="22">
        <v>13192</v>
      </c>
      <c r="F6" s="22">
        <v>31715</v>
      </c>
      <c r="G6" s="17">
        <v>0.45</v>
      </c>
      <c r="H6" s="17">
        <v>0.75</v>
      </c>
      <c r="I6" s="27">
        <v>7.1</v>
      </c>
    </row>
    <row r="7" spans="1:9" s="5" customFormat="1" ht="16.5" customHeight="1">
      <c r="A7" s="12" t="s">
        <v>69</v>
      </c>
      <c r="B7" s="32" t="s">
        <v>0</v>
      </c>
      <c r="C7" s="24">
        <v>17697</v>
      </c>
      <c r="D7" s="24">
        <v>67683</v>
      </c>
      <c r="E7" s="24">
        <v>12356</v>
      </c>
      <c r="F7" s="24">
        <v>28304</v>
      </c>
      <c r="G7" s="19">
        <v>0.42</v>
      </c>
      <c r="H7" s="19">
        <v>0.7</v>
      </c>
      <c r="I7" s="29">
        <v>7.3</v>
      </c>
    </row>
    <row r="8" spans="1:9" s="5" customFormat="1" ht="16.5" customHeight="1">
      <c r="A8" s="12" t="s">
        <v>70</v>
      </c>
      <c r="B8" s="32" t="s">
        <v>0</v>
      </c>
      <c r="C8" s="24">
        <v>16589</v>
      </c>
      <c r="D8" s="24">
        <v>65009</v>
      </c>
      <c r="E8" s="24">
        <v>12648</v>
      </c>
      <c r="F8" s="24">
        <v>29553</v>
      </c>
      <c r="G8" s="19">
        <v>0.45</v>
      </c>
      <c r="H8" s="19">
        <v>0.76</v>
      </c>
      <c r="I8" s="29">
        <v>7.6</v>
      </c>
    </row>
    <row r="9" spans="1:9" s="5" customFormat="1" ht="16.5" customHeight="1">
      <c r="A9" s="12" t="s">
        <v>71</v>
      </c>
      <c r="B9" s="32" t="s">
        <v>0</v>
      </c>
      <c r="C9" s="24">
        <v>16665</v>
      </c>
      <c r="D9" s="24">
        <v>62461</v>
      </c>
      <c r="E9" s="24">
        <v>11121</v>
      </c>
      <c r="F9" s="24">
        <v>25749</v>
      </c>
      <c r="G9" s="19">
        <v>0.41</v>
      </c>
      <c r="H9" s="19">
        <v>0.67</v>
      </c>
      <c r="I9" s="29">
        <v>7</v>
      </c>
    </row>
    <row r="10" spans="1:9" s="5" customFormat="1" ht="16.5" customHeight="1" thickBot="1">
      <c r="A10" s="10" t="s">
        <v>72</v>
      </c>
      <c r="B10" s="11" t="s">
        <v>0</v>
      </c>
      <c r="C10" s="23">
        <f>SUM(C11:C22)</f>
        <v>17830</v>
      </c>
      <c r="D10" s="23">
        <f>SUM(D11:D22)</f>
        <v>70009</v>
      </c>
      <c r="E10" s="23">
        <f>SUM(E11:E22)</f>
        <v>9801</v>
      </c>
      <c r="F10" s="23">
        <f>SUM(F11:F22)</f>
        <v>22299</v>
      </c>
      <c r="G10" s="18">
        <f aca="true" t="shared" si="0" ref="G10:G22">ROUND(F10/D10,2)</f>
        <v>0.32</v>
      </c>
      <c r="H10" s="18">
        <f aca="true" t="shared" si="1" ref="H10:H22">ROUND(E10/C10,2)</f>
        <v>0.55</v>
      </c>
      <c r="I10" s="28">
        <v>6.2</v>
      </c>
    </row>
    <row r="11" spans="1:9" s="5" customFormat="1" ht="16.5" customHeight="1" thickTop="1">
      <c r="A11" s="12" t="s">
        <v>72</v>
      </c>
      <c r="B11" s="13" t="s">
        <v>1</v>
      </c>
      <c r="C11" s="24">
        <v>1653</v>
      </c>
      <c r="D11" s="24">
        <v>5146</v>
      </c>
      <c r="E11" s="25">
        <v>848</v>
      </c>
      <c r="F11" s="25">
        <v>1763</v>
      </c>
      <c r="G11" s="19">
        <f t="shared" si="0"/>
        <v>0.34</v>
      </c>
      <c r="H11" s="19">
        <f t="shared" si="1"/>
        <v>0.51</v>
      </c>
      <c r="I11" s="29">
        <v>5.3</v>
      </c>
    </row>
    <row r="12" spans="1:9" s="5" customFormat="1" ht="16.5" customHeight="1">
      <c r="A12" s="12"/>
      <c r="B12" s="13" t="s">
        <v>2</v>
      </c>
      <c r="C12" s="24">
        <v>1593</v>
      </c>
      <c r="D12" s="24">
        <v>5612</v>
      </c>
      <c r="E12" s="25">
        <v>774</v>
      </c>
      <c r="F12" s="25">
        <v>1858</v>
      </c>
      <c r="G12" s="19">
        <f t="shared" si="0"/>
        <v>0.33</v>
      </c>
      <c r="H12" s="19">
        <f t="shared" si="1"/>
        <v>0.49</v>
      </c>
      <c r="I12" s="29">
        <v>5.4</v>
      </c>
    </row>
    <row r="13" spans="1:9" s="5" customFormat="1" ht="16.5" customHeight="1">
      <c r="A13" s="12"/>
      <c r="B13" s="13" t="s">
        <v>3</v>
      </c>
      <c r="C13" s="24">
        <v>1708</v>
      </c>
      <c r="D13" s="24">
        <v>6163</v>
      </c>
      <c r="E13" s="25">
        <v>972</v>
      </c>
      <c r="F13" s="25">
        <v>2060</v>
      </c>
      <c r="G13" s="19">
        <f t="shared" si="0"/>
        <v>0.33</v>
      </c>
      <c r="H13" s="19">
        <f t="shared" si="1"/>
        <v>0.57</v>
      </c>
      <c r="I13" s="29">
        <v>7.7</v>
      </c>
    </row>
    <row r="14" spans="1:9" s="5" customFormat="1" ht="16.5" customHeight="1">
      <c r="A14" s="12"/>
      <c r="B14" s="13" t="s">
        <v>4</v>
      </c>
      <c r="C14" s="24">
        <v>2135</v>
      </c>
      <c r="D14" s="24">
        <v>6694</v>
      </c>
      <c r="E14" s="25">
        <v>876</v>
      </c>
      <c r="F14" s="25">
        <v>1961</v>
      </c>
      <c r="G14" s="19">
        <f t="shared" si="0"/>
        <v>0.29</v>
      </c>
      <c r="H14" s="19">
        <f t="shared" si="1"/>
        <v>0.41</v>
      </c>
      <c r="I14" s="29">
        <v>7.1</v>
      </c>
    </row>
    <row r="15" spans="1:9" s="5" customFormat="1" ht="16.5" customHeight="1">
      <c r="A15" s="12"/>
      <c r="B15" s="13" t="s">
        <v>5</v>
      </c>
      <c r="C15" s="24">
        <v>1495</v>
      </c>
      <c r="D15" s="25">
        <v>6517</v>
      </c>
      <c r="E15" s="25">
        <v>808</v>
      </c>
      <c r="F15" s="25">
        <v>1719</v>
      </c>
      <c r="G15" s="19">
        <f t="shared" si="0"/>
        <v>0.26</v>
      </c>
      <c r="H15" s="19">
        <f t="shared" si="1"/>
        <v>0.54</v>
      </c>
      <c r="I15" s="29">
        <v>5.2</v>
      </c>
    </row>
    <row r="16" spans="1:9" s="5" customFormat="1" ht="16.5" customHeight="1">
      <c r="A16" s="12"/>
      <c r="B16" s="13" t="s">
        <v>6</v>
      </c>
      <c r="C16" s="24">
        <v>1649</v>
      </c>
      <c r="D16" s="25">
        <v>6610</v>
      </c>
      <c r="E16" s="25">
        <v>864</v>
      </c>
      <c r="F16" s="25">
        <v>1813</v>
      </c>
      <c r="G16" s="19">
        <f t="shared" si="0"/>
        <v>0.27</v>
      </c>
      <c r="H16" s="19">
        <f t="shared" si="1"/>
        <v>0.52</v>
      </c>
      <c r="I16" s="29">
        <v>6.8</v>
      </c>
    </row>
    <row r="17" spans="1:9" s="5" customFormat="1" ht="16.5" customHeight="1">
      <c r="A17" s="12"/>
      <c r="B17" s="13" t="s">
        <v>7</v>
      </c>
      <c r="C17" s="24">
        <v>1394</v>
      </c>
      <c r="D17" s="25">
        <v>6224</v>
      </c>
      <c r="E17" s="25">
        <v>854</v>
      </c>
      <c r="F17" s="25">
        <v>1790</v>
      </c>
      <c r="G17" s="19">
        <f t="shared" si="0"/>
        <v>0.29</v>
      </c>
      <c r="H17" s="19">
        <f t="shared" si="1"/>
        <v>0.61</v>
      </c>
      <c r="I17" s="29">
        <v>6</v>
      </c>
    </row>
    <row r="18" spans="1:9" s="5" customFormat="1" ht="16.5" customHeight="1">
      <c r="A18" s="12"/>
      <c r="B18" s="13" t="s">
        <v>8</v>
      </c>
      <c r="C18" s="24">
        <v>1225</v>
      </c>
      <c r="D18" s="25">
        <v>5817</v>
      </c>
      <c r="E18" s="25">
        <v>774</v>
      </c>
      <c r="F18" s="25">
        <v>1905</v>
      </c>
      <c r="G18" s="19">
        <f t="shared" si="0"/>
        <v>0.33</v>
      </c>
      <c r="H18" s="19">
        <f t="shared" si="1"/>
        <v>0.63</v>
      </c>
      <c r="I18" s="29">
        <v>6.3</v>
      </c>
    </row>
    <row r="19" spans="1:9" s="5" customFormat="1" ht="16.5" customHeight="1">
      <c r="A19" s="12"/>
      <c r="B19" s="13" t="s">
        <v>9</v>
      </c>
      <c r="C19" s="24">
        <v>1302</v>
      </c>
      <c r="D19" s="25">
        <v>5491</v>
      </c>
      <c r="E19" s="25">
        <v>788</v>
      </c>
      <c r="F19" s="25">
        <v>1916</v>
      </c>
      <c r="G19" s="19">
        <f t="shared" si="0"/>
        <v>0.35</v>
      </c>
      <c r="H19" s="19">
        <f t="shared" si="1"/>
        <v>0.61</v>
      </c>
      <c r="I19" s="29">
        <v>6.4</v>
      </c>
    </row>
    <row r="20" spans="1:9" s="5" customFormat="1" ht="16.5" customHeight="1">
      <c r="A20" s="12"/>
      <c r="B20" s="13" t="s">
        <v>10</v>
      </c>
      <c r="C20" s="24">
        <v>1463</v>
      </c>
      <c r="D20" s="25">
        <v>5501</v>
      </c>
      <c r="E20" s="25">
        <v>857</v>
      </c>
      <c r="F20" s="25">
        <v>1929</v>
      </c>
      <c r="G20" s="19">
        <f t="shared" si="0"/>
        <v>0.35</v>
      </c>
      <c r="H20" s="19">
        <f t="shared" si="1"/>
        <v>0.59</v>
      </c>
      <c r="I20" s="29">
        <v>6.5</v>
      </c>
    </row>
    <row r="21" spans="1:9" s="5" customFormat="1" ht="16.5" customHeight="1">
      <c r="A21" s="12"/>
      <c r="B21" s="13" t="s">
        <v>11</v>
      </c>
      <c r="C21" s="24">
        <v>1147</v>
      </c>
      <c r="D21" s="25">
        <v>5273</v>
      </c>
      <c r="E21" s="25">
        <v>705</v>
      </c>
      <c r="F21" s="25">
        <v>1881</v>
      </c>
      <c r="G21" s="19">
        <f t="shared" si="0"/>
        <v>0.36</v>
      </c>
      <c r="H21" s="19">
        <f t="shared" si="1"/>
        <v>0.61</v>
      </c>
      <c r="I21" s="29">
        <v>6</v>
      </c>
    </row>
    <row r="22" spans="1:9" s="5" customFormat="1" ht="16.5" customHeight="1">
      <c r="A22" s="14"/>
      <c r="B22" s="15" t="s">
        <v>12</v>
      </c>
      <c r="C22" s="26">
        <v>1066</v>
      </c>
      <c r="D22" s="26">
        <v>4961</v>
      </c>
      <c r="E22" s="26">
        <v>681</v>
      </c>
      <c r="F22" s="26">
        <v>1704</v>
      </c>
      <c r="G22" s="20">
        <f t="shared" si="0"/>
        <v>0.34</v>
      </c>
      <c r="H22" s="20">
        <f t="shared" si="1"/>
        <v>0.64</v>
      </c>
      <c r="I22" s="30">
        <v>5.6</v>
      </c>
    </row>
    <row r="23" s="5" customFormat="1" ht="16.5" customHeight="1">
      <c r="A23" s="5" t="s">
        <v>38</v>
      </c>
    </row>
    <row r="24" s="5" customFormat="1" ht="16.5" customHeight="1">
      <c r="A24" s="5" t="s">
        <v>39</v>
      </c>
    </row>
    <row r="25" s="5" customFormat="1" ht="16.5" customHeight="1">
      <c r="A25" s="5" t="s">
        <v>37</v>
      </c>
    </row>
    <row r="26" spans="1:4" s="5" customFormat="1" ht="16.5" customHeight="1">
      <c r="A26" s="5">
        <v>1</v>
      </c>
      <c r="B26" s="98" t="s">
        <v>66</v>
      </c>
      <c r="C26" s="98"/>
      <c r="D26" s="5" t="s">
        <v>24</v>
      </c>
    </row>
    <row r="27" spans="1:5" s="5" customFormat="1" ht="16.5" customHeight="1">
      <c r="A27" s="5">
        <v>2</v>
      </c>
      <c r="B27" s="98" t="s">
        <v>13</v>
      </c>
      <c r="C27" s="98"/>
      <c r="D27" s="5" t="s">
        <v>25</v>
      </c>
      <c r="E27" s="16"/>
    </row>
    <row r="28" spans="1:4" s="5" customFormat="1" ht="16.5" customHeight="1">
      <c r="A28" s="5">
        <v>3</v>
      </c>
      <c r="B28" s="98" t="s">
        <v>14</v>
      </c>
      <c r="C28" s="98"/>
      <c r="D28" s="5" t="s">
        <v>26</v>
      </c>
    </row>
    <row r="29" spans="1:4" s="5" customFormat="1" ht="16.5" customHeight="1">
      <c r="A29" s="5">
        <v>4</v>
      </c>
      <c r="B29" s="98" t="s">
        <v>15</v>
      </c>
      <c r="C29" s="98"/>
      <c r="D29" s="5" t="s">
        <v>27</v>
      </c>
    </row>
    <row r="30" spans="1:4" s="5" customFormat="1" ht="16.5" customHeight="1">
      <c r="A30" s="5">
        <v>5</v>
      </c>
      <c r="B30" s="98" t="s">
        <v>23</v>
      </c>
      <c r="C30" s="98"/>
      <c r="D30" s="5" t="s">
        <v>28</v>
      </c>
    </row>
    <row r="31" spans="1:4" s="5" customFormat="1" ht="12.75">
      <c r="A31" s="5">
        <v>6</v>
      </c>
      <c r="B31" s="98" t="s">
        <v>16</v>
      </c>
      <c r="C31" s="98"/>
      <c r="D31" s="5" t="s">
        <v>29</v>
      </c>
    </row>
    <row r="32" spans="1:4" s="5" customFormat="1" ht="12.75">
      <c r="A32" s="5">
        <v>7</v>
      </c>
      <c r="B32" s="98" t="s">
        <v>22</v>
      </c>
      <c r="C32" s="98"/>
      <c r="D32" s="5" t="s">
        <v>30</v>
      </c>
    </row>
    <row r="33" spans="1:9" ht="12.75">
      <c r="A33" s="5"/>
      <c r="B33" s="5"/>
      <c r="C33" s="5"/>
      <c r="D33" s="5" t="s">
        <v>33</v>
      </c>
      <c r="E33" s="5"/>
      <c r="F33" s="5"/>
      <c r="G33" s="5"/>
      <c r="H33" s="5"/>
      <c r="I33" s="5"/>
    </row>
    <row r="34" spans="1:9" ht="12.75">
      <c r="A34" s="5"/>
      <c r="B34" s="5"/>
      <c r="C34" s="5"/>
      <c r="D34" s="5"/>
      <c r="E34" s="5"/>
      <c r="F34" s="5"/>
      <c r="G34" s="5"/>
      <c r="H34" s="5"/>
      <c r="I34" s="5"/>
    </row>
  </sheetData>
  <sheetProtection/>
  <mergeCells count="10">
    <mergeCell ref="A4:B5"/>
    <mergeCell ref="E4:E5"/>
    <mergeCell ref="I4:I5"/>
    <mergeCell ref="B32:C32"/>
    <mergeCell ref="B28:C28"/>
    <mergeCell ref="B29:C29"/>
    <mergeCell ref="B30:C30"/>
    <mergeCell ref="B31:C31"/>
    <mergeCell ref="B26:C26"/>
    <mergeCell ref="B27:C2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I3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9" width="11.875" style="1" customWidth="1"/>
    <col min="10" max="16384" width="9.00390625" style="1" customWidth="1"/>
  </cols>
  <sheetData>
    <row r="1" ht="16.5" customHeight="1">
      <c r="A1" s="2" t="s">
        <v>99</v>
      </c>
    </row>
    <row r="2" ht="16.5" customHeight="1">
      <c r="A2" s="2"/>
    </row>
    <row r="3" ht="16.5" customHeight="1">
      <c r="A3" s="31" t="s">
        <v>40</v>
      </c>
    </row>
    <row r="4" spans="1:9" s="5" customFormat="1" ht="16.5" customHeight="1">
      <c r="A4" s="94" t="s">
        <v>31</v>
      </c>
      <c r="B4" s="95"/>
      <c r="C4" s="4" t="s">
        <v>17</v>
      </c>
      <c r="D4" s="3" t="s">
        <v>19</v>
      </c>
      <c r="E4" s="91" t="s">
        <v>14</v>
      </c>
      <c r="F4" s="4" t="s">
        <v>19</v>
      </c>
      <c r="G4" s="4" t="s">
        <v>32</v>
      </c>
      <c r="H4" s="4" t="s">
        <v>21</v>
      </c>
      <c r="I4" s="91" t="s">
        <v>22</v>
      </c>
    </row>
    <row r="5" spans="1:9" s="5" customFormat="1" ht="16.5" customHeight="1">
      <c r="A5" s="96"/>
      <c r="B5" s="97"/>
      <c r="C5" s="6" t="s">
        <v>18</v>
      </c>
      <c r="D5" s="7" t="s">
        <v>20</v>
      </c>
      <c r="E5" s="92"/>
      <c r="F5" s="7" t="s">
        <v>36</v>
      </c>
      <c r="G5" s="7" t="s">
        <v>34</v>
      </c>
      <c r="H5" s="7" t="s">
        <v>35</v>
      </c>
      <c r="I5" s="92"/>
    </row>
    <row r="6" spans="1:9" s="5" customFormat="1" ht="16.5" customHeight="1">
      <c r="A6" s="8" t="s">
        <v>68</v>
      </c>
      <c r="B6" s="9" t="s">
        <v>0</v>
      </c>
      <c r="C6" s="21">
        <v>17650</v>
      </c>
      <c r="D6" s="22">
        <v>70027</v>
      </c>
      <c r="E6" s="22">
        <v>13192</v>
      </c>
      <c r="F6" s="22">
        <v>31715</v>
      </c>
      <c r="G6" s="17">
        <v>0.45</v>
      </c>
      <c r="H6" s="17">
        <v>0.75</v>
      </c>
      <c r="I6" s="27">
        <v>7.1</v>
      </c>
    </row>
    <row r="7" spans="1:9" s="5" customFormat="1" ht="16.5" customHeight="1">
      <c r="A7" s="12" t="s">
        <v>69</v>
      </c>
      <c r="B7" s="32" t="s">
        <v>0</v>
      </c>
      <c r="C7" s="24">
        <v>17697</v>
      </c>
      <c r="D7" s="24">
        <v>67683</v>
      </c>
      <c r="E7" s="24">
        <v>12356</v>
      </c>
      <c r="F7" s="24">
        <v>28304</v>
      </c>
      <c r="G7" s="19">
        <v>0.42</v>
      </c>
      <c r="H7" s="19">
        <v>0.7</v>
      </c>
      <c r="I7" s="29">
        <v>7.3</v>
      </c>
    </row>
    <row r="8" spans="1:9" s="5" customFormat="1" ht="16.5" customHeight="1">
      <c r="A8" s="12" t="s">
        <v>70</v>
      </c>
      <c r="B8" s="32" t="s">
        <v>0</v>
      </c>
      <c r="C8" s="24">
        <v>16589</v>
      </c>
      <c r="D8" s="24">
        <v>65009</v>
      </c>
      <c r="E8" s="24">
        <v>12648</v>
      </c>
      <c r="F8" s="24">
        <v>29553</v>
      </c>
      <c r="G8" s="19">
        <v>0.45</v>
      </c>
      <c r="H8" s="19">
        <v>0.76</v>
      </c>
      <c r="I8" s="29">
        <v>7.6</v>
      </c>
    </row>
    <row r="9" spans="1:9" s="5" customFormat="1" ht="16.5" customHeight="1" thickBot="1">
      <c r="A9" s="10" t="s">
        <v>71</v>
      </c>
      <c r="B9" s="11" t="s">
        <v>0</v>
      </c>
      <c r="C9" s="23">
        <f>SUM(C10:C21)</f>
        <v>16665</v>
      </c>
      <c r="D9" s="23">
        <f>SUM(D10:D21)</f>
        <v>62461</v>
      </c>
      <c r="E9" s="23">
        <f>SUM(E10:E21)</f>
        <v>11121</v>
      </c>
      <c r="F9" s="23">
        <f>SUM(F10:F21)</f>
        <v>25749</v>
      </c>
      <c r="G9" s="18">
        <f>ROUND(F9/D9,2)</f>
        <v>0.41</v>
      </c>
      <c r="H9" s="18">
        <f>ROUND(E9/C9,2)</f>
        <v>0.67</v>
      </c>
      <c r="I9" s="28">
        <v>7</v>
      </c>
    </row>
    <row r="10" spans="1:9" s="5" customFormat="1" ht="16.5" customHeight="1" thickTop="1">
      <c r="A10" s="12" t="s">
        <v>71</v>
      </c>
      <c r="B10" s="13" t="s">
        <v>1</v>
      </c>
      <c r="C10" s="24">
        <v>1454</v>
      </c>
      <c r="D10" s="24">
        <v>4647</v>
      </c>
      <c r="E10" s="25">
        <v>957</v>
      </c>
      <c r="F10" s="25">
        <v>1982</v>
      </c>
      <c r="G10" s="19">
        <f aca="true" t="shared" si="0" ref="G10:G21">ROUND(F10/D10,2)</f>
        <v>0.43</v>
      </c>
      <c r="H10" s="19">
        <f aca="true" t="shared" si="1" ref="H10:H21">ROUND(E10/C10,2)</f>
        <v>0.66</v>
      </c>
      <c r="I10" s="29">
        <v>5.8</v>
      </c>
    </row>
    <row r="11" spans="1:9" s="5" customFormat="1" ht="16.5" customHeight="1">
      <c r="A11" s="12"/>
      <c r="B11" s="13" t="s">
        <v>2</v>
      </c>
      <c r="C11" s="24">
        <v>1471</v>
      </c>
      <c r="D11" s="24">
        <v>4954</v>
      </c>
      <c r="E11" s="25">
        <v>913</v>
      </c>
      <c r="F11" s="25">
        <v>2191</v>
      </c>
      <c r="G11" s="19">
        <f t="shared" si="0"/>
        <v>0.44</v>
      </c>
      <c r="H11" s="19">
        <f t="shared" si="1"/>
        <v>0.62</v>
      </c>
      <c r="I11" s="29">
        <v>6.7</v>
      </c>
    </row>
    <row r="12" spans="1:9" s="5" customFormat="1" ht="16.5" customHeight="1">
      <c r="A12" s="12"/>
      <c r="B12" s="13" t="s">
        <v>3</v>
      </c>
      <c r="C12" s="24">
        <v>1571</v>
      </c>
      <c r="D12" s="24">
        <v>5447</v>
      </c>
      <c r="E12" s="25">
        <v>1202</v>
      </c>
      <c r="F12" s="25">
        <v>2449</v>
      </c>
      <c r="G12" s="19">
        <f t="shared" si="0"/>
        <v>0.45</v>
      </c>
      <c r="H12" s="19">
        <f t="shared" si="1"/>
        <v>0.77</v>
      </c>
      <c r="I12" s="29">
        <v>7.5</v>
      </c>
    </row>
    <row r="13" spans="1:9" s="5" customFormat="1" ht="16.5" customHeight="1">
      <c r="A13" s="12"/>
      <c r="B13" s="13" t="s">
        <v>4</v>
      </c>
      <c r="C13" s="24">
        <v>1783</v>
      </c>
      <c r="D13" s="24">
        <v>5849</v>
      </c>
      <c r="E13" s="25">
        <v>1049</v>
      </c>
      <c r="F13" s="25">
        <v>2375</v>
      </c>
      <c r="G13" s="19">
        <f t="shared" si="0"/>
        <v>0.41</v>
      </c>
      <c r="H13" s="19">
        <f t="shared" si="1"/>
        <v>0.59</v>
      </c>
      <c r="I13" s="29">
        <v>7.9</v>
      </c>
    </row>
    <row r="14" spans="1:9" s="5" customFormat="1" ht="16.5" customHeight="1">
      <c r="A14" s="12"/>
      <c r="B14" s="13" t="s">
        <v>5</v>
      </c>
      <c r="C14" s="24">
        <v>1576</v>
      </c>
      <c r="D14" s="25">
        <v>5800</v>
      </c>
      <c r="E14" s="25">
        <v>784</v>
      </c>
      <c r="F14" s="25">
        <v>2111</v>
      </c>
      <c r="G14" s="19">
        <f t="shared" si="0"/>
        <v>0.36</v>
      </c>
      <c r="H14" s="19">
        <f t="shared" si="1"/>
        <v>0.5</v>
      </c>
      <c r="I14" s="29">
        <v>7.3</v>
      </c>
    </row>
    <row r="15" spans="1:9" s="5" customFormat="1" ht="16.5" customHeight="1">
      <c r="A15" s="12"/>
      <c r="B15" s="13" t="s">
        <v>6</v>
      </c>
      <c r="C15" s="24">
        <v>1368</v>
      </c>
      <c r="D15" s="25">
        <v>5572</v>
      </c>
      <c r="E15" s="25">
        <v>942</v>
      </c>
      <c r="F15" s="25">
        <v>2026</v>
      </c>
      <c r="G15" s="19">
        <f t="shared" si="0"/>
        <v>0.36</v>
      </c>
      <c r="H15" s="19">
        <f t="shared" si="1"/>
        <v>0.69</v>
      </c>
      <c r="I15" s="29">
        <v>8</v>
      </c>
    </row>
    <row r="16" spans="1:9" s="5" customFormat="1" ht="16.5" customHeight="1">
      <c r="A16" s="12"/>
      <c r="B16" s="13" t="s">
        <v>7</v>
      </c>
      <c r="C16" s="24">
        <v>1293</v>
      </c>
      <c r="D16" s="25">
        <v>5331</v>
      </c>
      <c r="E16" s="25">
        <v>1019</v>
      </c>
      <c r="F16" s="25">
        <v>2006</v>
      </c>
      <c r="G16" s="19">
        <f t="shared" si="0"/>
        <v>0.38</v>
      </c>
      <c r="H16" s="19">
        <f t="shared" si="1"/>
        <v>0.79</v>
      </c>
      <c r="I16" s="29">
        <v>6.4</v>
      </c>
    </row>
    <row r="17" spans="1:9" s="5" customFormat="1" ht="16.5" customHeight="1">
      <c r="A17" s="12"/>
      <c r="B17" s="13" t="s">
        <v>8</v>
      </c>
      <c r="C17" s="24">
        <v>1150</v>
      </c>
      <c r="D17" s="25">
        <v>4981</v>
      </c>
      <c r="E17" s="25">
        <v>759</v>
      </c>
      <c r="F17" s="25">
        <v>2065</v>
      </c>
      <c r="G17" s="19">
        <f t="shared" si="0"/>
        <v>0.41</v>
      </c>
      <c r="H17" s="19">
        <f t="shared" si="1"/>
        <v>0.66</v>
      </c>
      <c r="I17" s="29">
        <v>6.6</v>
      </c>
    </row>
    <row r="18" spans="1:9" s="5" customFormat="1" ht="16.5" customHeight="1">
      <c r="A18" s="12"/>
      <c r="B18" s="13" t="s">
        <v>9</v>
      </c>
      <c r="C18" s="24">
        <v>1247</v>
      </c>
      <c r="D18" s="25">
        <v>4989</v>
      </c>
      <c r="E18" s="25">
        <v>1032</v>
      </c>
      <c r="F18" s="25">
        <v>2332</v>
      </c>
      <c r="G18" s="19">
        <f t="shared" si="0"/>
        <v>0.47</v>
      </c>
      <c r="H18" s="19">
        <f t="shared" si="1"/>
        <v>0.83</v>
      </c>
      <c r="I18" s="29">
        <v>6.9</v>
      </c>
    </row>
    <row r="19" spans="1:9" s="5" customFormat="1" ht="16.5" customHeight="1">
      <c r="A19" s="12"/>
      <c r="B19" s="13" t="s">
        <v>10</v>
      </c>
      <c r="C19" s="24">
        <v>1514</v>
      </c>
      <c r="D19" s="25">
        <v>5114</v>
      </c>
      <c r="E19" s="25">
        <v>1205</v>
      </c>
      <c r="F19" s="25">
        <v>2530</v>
      </c>
      <c r="G19" s="19">
        <f t="shared" si="0"/>
        <v>0.49</v>
      </c>
      <c r="H19" s="19">
        <f t="shared" si="1"/>
        <v>0.8</v>
      </c>
      <c r="I19" s="29">
        <v>7.5</v>
      </c>
    </row>
    <row r="20" spans="1:9" s="5" customFormat="1" ht="16.5" customHeight="1">
      <c r="A20" s="12"/>
      <c r="B20" s="13" t="s">
        <v>11</v>
      </c>
      <c r="C20" s="24">
        <v>1205</v>
      </c>
      <c r="D20" s="25">
        <v>5015</v>
      </c>
      <c r="E20" s="25">
        <v>590</v>
      </c>
      <c r="F20" s="25">
        <v>2034</v>
      </c>
      <c r="G20" s="19">
        <f t="shared" si="0"/>
        <v>0.41</v>
      </c>
      <c r="H20" s="19">
        <f t="shared" si="1"/>
        <v>0.49</v>
      </c>
      <c r="I20" s="29">
        <v>7</v>
      </c>
    </row>
    <row r="21" spans="1:9" s="5" customFormat="1" ht="16.5" customHeight="1">
      <c r="A21" s="14"/>
      <c r="B21" s="15" t="s">
        <v>12</v>
      </c>
      <c r="C21" s="26">
        <v>1033</v>
      </c>
      <c r="D21" s="26">
        <v>4762</v>
      </c>
      <c r="E21" s="26">
        <v>669</v>
      </c>
      <c r="F21" s="26">
        <v>1648</v>
      </c>
      <c r="G21" s="20">
        <f t="shared" si="0"/>
        <v>0.35</v>
      </c>
      <c r="H21" s="20">
        <f t="shared" si="1"/>
        <v>0.65</v>
      </c>
      <c r="I21" s="30">
        <v>6</v>
      </c>
    </row>
    <row r="22" s="5" customFormat="1" ht="16.5" customHeight="1">
      <c r="A22" s="5" t="s">
        <v>38</v>
      </c>
    </row>
    <row r="23" s="5" customFormat="1" ht="16.5" customHeight="1">
      <c r="A23" s="5" t="s">
        <v>39</v>
      </c>
    </row>
    <row r="24" s="5" customFormat="1" ht="16.5" customHeight="1">
      <c r="A24" s="5" t="s">
        <v>37</v>
      </c>
    </row>
    <row r="25" spans="1:4" s="5" customFormat="1" ht="16.5" customHeight="1">
      <c r="A25" s="5">
        <v>1</v>
      </c>
      <c r="B25" s="98" t="s">
        <v>66</v>
      </c>
      <c r="C25" s="98"/>
      <c r="D25" s="5" t="s">
        <v>24</v>
      </c>
    </row>
    <row r="26" spans="1:5" s="5" customFormat="1" ht="16.5" customHeight="1">
      <c r="A26" s="5">
        <v>2</v>
      </c>
      <c r="B26" s="98" t="s">
        <v>13</v>
      </c>
      <c r="C26" s="98"/>
      <c r="D26" s="5" t="s">
        <v>25</v>
      </c>
      <c r="E26" s="16"/>
    </row>
    <row r="27" spans="1:4" s="5" customFormat="1" ht="16.5" customHeight="1">
      <c r="A27" s="5">
        <v>3</v>
      </c>
      <c r="B27" s="98" t="s">
        <v>14</v>
      </c>
      <c r="C27" s="98"/>
      <c r="D27" s="5" t="s">
        <v>26</v>
      </c>
    </row>
    <row r="28" spans="1:4" s="5" customFormat="1" ht="16.5" customHeight="1">
      <c r="A28" s="5">
        <v>4</v>
      </c>
      <c r="B28" s="98" t="s">
        <v>15</v>
      </c>
      <c r="C28" s="98"/>
      <c r="D28" s="5" t="s">
        <v>27</v>
      </c>
    </row>
    <row r="29" spans="1:4" s="5" customFormat="1" ht="16.5" customHeight="1">
      <c r="A29" s="5">
        <v>5</v>
      </c>
      <c r="B29" s="98" t="s">
        <v>23</v>
      </c>
      <c r="C29" s="98"/>
      <c r="D29" s="5" t="s">
        <v>28</v>
      </c>
    </row>
    <row r="30" spans="1:4" s="5" customFormat="1" ht="12.75">
      <c r="A30" s="5">
        <v>6</v>
      </c>
      <c r="B30" s="98" t="s">
        <v>16</v>
      </c>
      <c r="C30" s="98"/>
      <c r="D30" s="5" t="s">
        <v>29</v>
      </c>
    </row>
    <row r="31" spans="1:4" s="5" customFormat="1" ht="12.75">
      <c r="A31" s="5">
        <v>7</v>
      </c>
      <c r="B31" s="98" t="s">
        <v>22</v>
      </c>
      <c r="C31" s="98"/>
      <c r="D31" s="5" t="s">
        <v>30</v>
      </c>
    </row>
    <row r="32" spans="1:9" ht="12.75">
      <c r="A32" s="5"/>
      <c r="B32" s="5"/>
      <c r="C32" s="5"/>
      <c r="D32" s="5" t="s">
        <v>33</v>
      </c>
      <c r="E32" s="5"/>
      <c r="F32" s="5"/>
      <c r="G32" s="5"/>
      <c r="H32" s="5"/>
      <c r="I32" s="5"/>
    </row>
    <row r="33" spans="1:9" ht="12.75">
      <c r="A33" s="5"/>
      <c r="B33" s="5"/>
      <c r="C33" s="5"/>
      <c r="D33" s="5"/>
      <c r="E33" s="5"/>
      <c r="F33" s="5"/>
      <c r="G33" s="5"/>
      <c r="H33" s="5"/>
      <c r="I33" s="5"/>
    </row>
  </sheetData>
  <sheetProtection/>
  <mergeCells count="10">
    <mergeCell ref="A4:B5"/>
    <mergeCell ref="E4:E5"/>
    <mergeCell ref="I4:I5"/>
    <mergeCell ref="B31:C31"/>
    <mergeCell ref="B27:C27"/>
    <mergeCell ref="B28:C28"/>
    <mergeCell ref="B29:C29"/>
    <mergeCell ref="B30:C30"/>
    <mergeCell ref="B25:C25"/>
    <mergeCell ref="B26:C26"/>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I32"/>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9" width="11.875" style="1" customWidth="1"/>
    <col min="10" max="16384" width="9.00390625" style="1" customWidth="1"/>
  </cols>
  <sheetData>
    <row r="1" ht="16.5" customHeight="1">
      <c r="A1" s="2" t="s">
        <v>100</v>
      </c>
    </row>
    <row r="2" ht="16.5" customHeight="1">
      <c r="A2" s="2"/>
    </row>
    <row r="3" ht="16.5" customHeight="1">
      <c r="A3" s="31" t="s">
        <v>40</v>
      </c>
    </row>
    <row r="4" spans="1:9" s="5" customFormat="1" ht="18.75" customHeight="1">
      <c r="A4" s="94" t="s">
        <v>31</v>
      </c>
      <c r="B4" s="95"/>
      <c r="C4" s="4" t="s">
        <v>17</v>
      </c>
      <c r="D4" s="3" t="s">
        <v>19</v>
      </c>
      <c r="E4" s="91" t="s">
        <v>14</v>
      </c>
      <c r="F4" s="4" t="s">
        <v>19</v>
      </c>
      <c r="G4" s="4" t="s">
        <v>32</v>
      </c>
      <c r="H4" s="4" t="s">
        <v>21</v>
      </c>
      <c r="I4" s="91" t="s">
        <v>22</v>
      </c>
    </row>
    <row r="5" spans="1:9" s="5" customFormat="1" ht="16.5" customHeight="1">
      <c r="A5" s="96"/>
      <c r="B5" s="97"/>
      <c r="C5" s="6" t="s">
        <v>18</v>
      </c>
      <c r="D5" s="7" t="s">
        <v>20</v>
      </c>
      <c r="E5" s="92"/>
      <c r="F5" s="7" t="s">
        <v>36</v>
      </c>
      <c r="G5" s="7" t="s">
        <v>34</v>
      </c>
      <c r="H5" s="7" t="s">
        <v>35</v>
      </c>
      <c r="I5" s="92"/>
    </row>
    <row r="6" spans="1:9" s="5" customFormat="1" ht="16.5" customHeight="1">
      <c r="A6" s="8" t="s">
        <v>68</v>
      </c>
      <c r="B6" s="9" t="s">
        <v>0</v>
      </c>
      <c r="C6" s="21">
        <v>17650</v>
      </c>
      <c r="D6" s="22">
        <v>70027</v>
      </c>
      <c r="E6" s="22">
        <v>13192</v>
      </c>
      <c r="F6" s="22">
        <v>31715</v>
      </c>
      <c r="G6" s="17">
        <v>0.45</v>
      </c>
      <c r="H6" s="17">
        <v>0.75</v>
      </c>
      <c r="I6" s="27">
        <v>7.1</v>
      </c>
    </row>
    <row r="7" spans="1:9" s="5" customFormat="1" ht="16.5" customHeight="1">
      <c r="A7" s="12" t="s">
        <v>69</v>
      </c>
      <c r="B7" s="32" t="s">
        <v>0</v>
      </c>
      <c r="C7" s="24">
        <v>17697</v>
      </c>
      <c r="D7" s="24">
        <v>67683</v>
      </c>
      <c r="E7" s="24">
        <v>12356</v>
      </c>
      <c r="F7" s="24">
        <v>28304</v>
      </c>
      <c r="G7" s="19">
        <v>0.42</v>
      </c>
      <c r="H7" s="19">
        <v>0.7</v>
      </c>
      <c r="I7" s="29">
        <v>7.3</v>
      </c>
    </row>
    <row r="8" spans="1:9" s="5" customFormat="1" ht="16.5" customHeight="1" thickBot="1">
      <c r="A8" s="10" t="s">
        <v>70</v>
      </c>
      <c r="B8" s="11" t="s">
        <v>0</v>
      </c>
      <c r="C8" s="23">
        <f>SUM(C9:C20)</f>
        <v>16589</v>
      </c>
      <c r="D8" s="23">
        <f>SUM(D9:D20)</f>
        <v>65009</v>
      </c>
      <c r="E8" s="23">
        <f>SUM(E9:E20)</f>
        <v>12648</v>
      </c>
      <c r="F8" s="23">
        <f>SUM(F9:F20)</f>
        <v>29553</v>
      </c>
      <c r="G8" s="18">
        <f>ROUND(F8/D8,2)</f>
        <v>0.45</v>
      </c>
      <c r="H8" s="18">
        <f>ROUND(E8/C8,2)</f>
        <v>0.76</v>
      </c>
      <c r="I8" s="28">
        <v>7.6</v>
      </c>
    </row>
    <row r="9" spans="1:9" s="5" customFormat="1" ht="16.5" customHeight="1" thickTop="1">
      <c r="A9" s="12" t="s">
        <v>70</v>
      </c>
      <c r="B9" s="13" t="s">
        <v>1</v>
      </c>
      <c r="C9" s="24">
        <v>1608</v>
      </c>
      <c r="D9" s="24">
        <v>5082</v>
      </c>
      <c r="E9" s="25">
        <v>1006</v>
      </c>
      <c r="F9" s="25">
        <v>2279</v>
      </c>
      <c r="G9" s="19">
        <f aca="true" t="shared" si="0" ref="G9:G20">ROUND(F9/D9,2)</f>
        <v>0.45</v>
      </c>
      <c r="H9" s="19">
        <f aca="true" t="shared" si="1" ref="H9:H20">ROUND(E9/C9,2)</f>
        <v>0.63</v>
      </c>
      <c r="I9" s="29">
        <v>5.7</v>
      </c>
    </row>
    <row r="10" spans="1:9" s="5" customFormat="1" ht="16.5" customHeight="1">
      <c r="A10" s="12"/>
      <c r="B10" s="13" t="s">
        <v>2</v>
      </c>
      <c r="C10" s="24">
        <v>1654</v>
      </c>
      <c r="D10" s="24">
        <v>5563</v>
      </c>
      <c r="E10" s="25">
        <v>1109</v>
      </c>
      <c r="F10" s="25">
        <v>2507</v>
      </c>
      <c r="G10" s="19">
        <f t="shared" si="0"/>
        <v>0.45</v>
      </c>
      <c r="H10" s="19">
        <f t="shared" si="1"/>
        <v>0.67</v>
      </c>
      <c r="I10" s="29">
        <v>6.9</v>
      </c>
    </row>
    <row r="11" spans="1:9" s="5" customFormat="1" ht="16.5" customHeight="1">
      <c r="A11" s="12"/>
      <c r="B11" s="13" t="s">
        <v>3</v>
      </c>
      <c r="C11" s="24">
        <v>1672</v>
      </c>
      <c r="D11" s="24">
        <v>6079</v>
      </c>
      <c r="E11" s="25">
        <v>1436</v>
      </c>
      <c r="F11" s="25">
        <v>2918</v>
      </c>
      <c r="G11" s="19">
        <f t="shared" si="0"/>
        <v>0.48</v>
      </c>
      <c r="H11" s="19">
        <f t="shared" si="1"/>
        <v>0.86</v>
      </c>
      <c r="I11" s="29">
        <v>8.9</v>
      </c>
    </row>
    <row r="12" spans="1:9" s="5" customFormat="1" ht="16.5" customHeight="1">
      <c r="A12" s="12"/>
      <c r="B12" s="13" t="s">
        <v>4</v>
      </c>
      <c r="C12" s="24">
        <v>1815</v>
      </c>
      <c r="D12" s="24">
        <v>6303</v>
      </c>
      <c r="E12" s="25">
        <v>1179</v>
      </c>
      <c r="F12" s="25">
        <v>2835</v>
      </c>
      <c r="G12" s="19">
        <f t="shared" si="0"/>
        <v>0.45</v>
      </c>
      <c r="H12" s="19">
        <f t="shared" si="1"/>
        <v>0.65</v>
      </c>
      <c r="I12" s="29">
        <v>8.6</v>
      </c>
    </row>
    <row r="13" spans="1:9" s="5" customFormat="1" ht="16.5" customHeight="1">
      <c r="A13" s="12"/>
      <c r="B13" s="13" t="s">
        <v>5</v>
      </c>
      <c r="C13" s="24">
        <v>1540</v>
      </c>
      <c r="D13" s="25">
        <v>6075</v>
      </c>
      <c r="E13" s="25">
        <v>1043</v>
      </c>
      <c r="F13" s="25">
        <v>2620</v>
      </c>
      <c r="G13" s="19">
        <f t="shared" si="0"/>
        <v>0.43</v>
      </c>
      <c r="H13" s="19">
        <f t="shared" si="1"/>
        <v>0.68</v>
      </c>
      <c r="I13" s="29">
        <v>7.6</v>
      </c>
    </row>
    <row r="14" spans="1:9" s="5" customFormat="1" ht="16.5" customHeight="1">
      <c r="A14" s="12"/>
      <c r="B14" s="13" t="s">
        <v>6</v>
      </c>
      <c r="C14" s="24">
        <v>1371</v>
      </c>
      <c r="D14" s="25">
        <v>5775</v>
      </c>
      <c r="E14" s="25">
        <v>1133</v>
      </c>
      <c r="F14" s="25">
        <v>2500</v>
      </c>
      <c r="G14" s="19">
        <f t="shared" si="0"/>
        <v>0.43</v>
      </c>
      <c r="H14" s="19">
        <f t="shared" si="1"/>
        <v>0.83</v>
      </c>
      <c r="I14" s="29">
        <v>8</v>
      </c>
    </row>
    <row r="15" spans="1:9" s="5" customFormat="1" ht="16.5" customHeight="1">
      <c r="A15" s="12"/>
      <c r="B15" s="13" t="s">
        <v>7</v>
      </c>
      <c r="C15" s="24">
        <v>1327</v>
      </c>
      <c r="D15" s="25">
        <v>5579</v>
      </c>
      <c r="E15" s="25">
        <v>1135</v>
      </c>
      <c r="F15" s="25">
        <v>2480</v>
      </c>
      <c r="G15" s="19">
        <f t="shared" si="0"/>
        <v>0.44</v>
      </c>
      <c r="H15" s="19">
        <f t="shared" si="1"/>
        <v>0.86</v>
      </c>
      <c r="I15" s="29">
        <v>7.2</v>
      </c>
    </row>
    <row r="16" spans="1:9" s="5" customFormat="1" ht="16.5" customHeight="1">
      <c r="A16" s="12"/>
      <c r="B16" s="13" t="s">
        <v>8</v>
      </c>
      <c r="C16" s="24">
        <v>1161</v>
      </c>
      <c r="D16" s="25">
        <v>5254</v>
      </c>
      <c r="E16" s="25">
        <v>895</v>
      </c>
      <c r="F16" s="25">
        <v>2430</v>
      </c>
      <c r="G16" s="19">
        <f t="shared" si="0"/>
        <v>0.46</v>
      </c>
      <c r="H16" s="19">
        <f t="shared" si="1"/>
        <v>0.77</v>
      </c>
      <c r="I16" s="29">
        <v>7.6</v>
      </c>
    </row>
    <row r="17" spans="1:9" s="5" customFormat="1" ht="16.5" customHeight="1">
      <c r="A17" s="12"/>
      <c r="B17" s="13" t="s">
        <v>9</v>
      </c>
      <c r="C17" s="24">
        <v>1124</v>
      </c>
      <c r="D17" s="25">
        <v>4955</v>
      </c>
      <c r="E17" s="25">
        <v>1007</v>
      </c>
      <c r="F17" s="25">
        <v>2384</v>
      </c>
      <c r="G17" s="19">
        <f t="shared" si="0"/>
        <v>0.48</v>
      </c>
      <c r="H17" s="19">
        <f t="shared" si="1"/>
        <v>0.9</v>
      </c>
      <c r="I17" s="29">
        <v>8.1</v>
      </c>
    </row>
    <row r="18" spans="1:9" s="5" customFormat="1" ht="16.5" customHeight="1">
      <c r="A18" s="12"/>
      <c r="B18" s="13" t="s">
        <v>10</v>
      </c>
      <c r="C18" s="24">
        <v>1350</v>
      </c>
      <c r="D18" s="25">
        <v>5003</v>
      </c>
      <c r="E18" s="25">
        <v>1182</v>
      </c>
      <c r="F18" s="25">
        <v>2439</v>
      </c>
      <c r="G18" s="19">
        <f t="shared" si="0"/>
        <v>0.49</v>
      </c>
      <c r="H18" s="19">
        <f t="shared" si="1"/>
        <v>0.88</v>
      </c>
      <c r="I18" s="29">
        <v>8.3</v>
      </c>
    </row>
    <row r="19" spans="1:9" s="5" customFormat="1" ht="16.5" customHeight="1">
      <c r="A19" s="12"/>
      <c r="B19" s="13" t="s">
        <v>11</v>
      </c>
      <c r="C19" s="24">
        <v>1136</v>
      </c>
      <c r="D19" s="25">
        <v>4858</v>
      </c>
      <c r="E19" s="25">
        <v>771</v>
      </c>
      <c r="F19" s="25">
        <v>2195</v>
      </c>
      <c r="G19" s="19">
        <f t="shared" si="0"/>
        <v>0.45</v>
      </c>
      <c r="H19" s="19">
        <f t="shared" si="1"/>
        <v>0.68</v>
      </c>
      <c r="I19" s="29">
        <v>7.4</v>
      </c>
    </row>
    <row r="20" spans="1:9" s="5" customFormat="1" ht="16.5" customHeight="1">
      <c r="A20" s="14"/>
      <c r="B20" s="15" t="s">
        <v>12</v>
      </c>
      <c r="C20" s="26">
        <v>831</v>
      </c>
      <c r="D20" s="26">
        <v>4483</v>
      </c>
      <c r="E20" s="26">
        <v>752</v>
      </c>
      <c r="F20" s="26">
        <v>1966</v>
      </c>
      <c r="G20" s="20">
        <f t="shared" si="0"/>
        <v>0.44</v>
      </c>
      <c r="H20" s="20">
        <f t="shared" si="1"/>
        <v>0.9</v>
      </c>
      <c r="I20" s="30">
        <v>6.4</v>
      </c>
    </row>
    <row r="21" s="5" customFormat="1" ht="16.5" customHeight="1">
      <c r="A21" s="5" t="s">
        <v>38</v>
      </c>
    </row>
    <row r="22" s="5" customFormat="1" ht="16.5" customHeight="1">
      <c r="A22" s="5" t="s">
        <v>39</v>
      </c>
    </row>
    <row r="23" s="5" customFormat="1" ht="16.5" customHeight="1">
      <c r="A23" s="5" t="s">
        <v>37</v>
      </c>
    </row>
    <row r="24" spans="1:4" s="5" customFormat="1" ht="16.5" customHeight="1">
      <c r="A24" s="5">
        <v>1</v>
      </c>
      <c r="B24" s="98" t="s">
        <v>66</v>
      </c>
      <c r="C24" s="98"/>
      <c r="D24" s="5" t="s">
        <v>24</v>
      </c>
    </row>
    <row r="25" spans="1:5" s="5" customFormat="1" ht="16.5" customHeight="1">
      <c r="A25" s="5">
        <v>2</v>
      </c>
      <c r="B25" s="98" t="s">
        <v>13</v>
      </c>
      <c r="C25" s="98"/>
      <c r="D25" s="5" t="s">
        <v>25</v>
      </c>
      <c r="E25" s="16"/>
    </row>
    <row r="26" spans="1:4" s="5" customFormat="1" ht="16.5" customHeight="1">
      <c r="A26" s="5">
        <v>3</v>
      </c>
      <c r="B26" s="98" t="s">
        <v>14</v>
      </c>
      <c r="C26" s="98"/>
      <c r="D26" s="5" t="s">
        <v>26</v>
      </c>
    </row>
    <row r="27" spans="1:4" s="5" customFormat="1" ht="16.5" customHeight="1">
      <c r="A27" s="5">
        <v>4</v>
      </c>
      <c r="B27" s="98" t="s">
        <v>15</v>
      </c>
      <c r="C27" s="98"/>
      <c r="D27" s="5" t="s">
        <v>27</v>
      </c>
    </row>
    <row r="28" spans="1:4" s="5" customFormat="1" ht="16.5" customHeight="1">
      <c r="A28" s="5">
        <v>5</v>
      </c>
      <c r="B28" s="98" t="s">
        <v>23</v>
      </c>
      <c r="C28" s="98"/>
      <c r="D28" s="5" t="s">
        <v>28</v>
      </c>
    </row>
    <row r="29" spans="1:4" s="5" customFormat="1" ht="16.5" customHeight="1">
      <c r="A29" s="5">
        <v>6</v>
      </c>
      <c r="B29" s="98" t="s">
        <v>16</v>
      </c>
      <c r="C29" s="98"/>
      <c r="D29" s="5" t="s">
        <v>29</v>
      </c>
    </row>
    <row r="30" spans="1:4" s="5" customFormat="1" ht="12.75">
      <c r="A30" s="5">
        <v>7</v>
      </c>
      <c r="B30" s="98" t="s">
        <v>22</v>
      </c>
      <c r="C30" s="98"/>
      <c r="D30" s="5" t="s">
        <v>30</v>
      </c>
    </row>
    <row r="31" s="5" customFormat="1" ht="12.75">
      <c r="D31" s="5" t="s">
        <v>33</v>
      </c>
    </row>
    <row r="32" spans="1:9" ht="12.75">
      <c r="A32" s="5"/>
      <c r="B32" s="5"/>
      <c r="C32" s="5"/>
      <c r="D32" s="5"/>
      <c r="E32" s="5"/>
      <c r="F32" s="5"/>
      <c r="G32" s="5"/>
      <c r="H32" s="5"/>
      <c r="I32" s="5"/>
    </row>
  </sheetData>
  <sheetProtection/>
  <mergeCells count="10">
    <mergeCell ref="A4:B5"/>
    <mergeCell ref="E4:E5"/>
    <mergeCell ref="I4:I5"/>
    <mergeCell ref="B30:C30"/>
    <mergeCell ref="B26:C26"/>
    <mergeCell ref="B27:C27"/>
    <mergeCell ref="B28:C28"/>
    <mergeCell ref="B29:C29"/>
    <mergeCell ref="B24:C24"/>
    <mergeCell ref="B25:C25"/>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9" width="11.875" style="1" customWidth="1"/>
    <col min="10" max="16384" width="9.00390625" style="1" customWidth="1"/>
  </cols>
  <sheetData>
    <row r="1" ht="16.5" customHeight="1">
      <c r="A1" s="2" t="s">
        <v>101</v>
      </c>
    </row>
    <row r="2" ht="16.5" customHeight="1">
      <c r="A2" s="2"/>
    </row>
    <row r="3" ht="16.5" customHeight="1">
      <c r="A3" s="31" t="s">
        <v>40</v>
      </c>
    </row>
    <row r="4" spans="1:9" s="5" customFormat="1" ht="18.75" customHeight="1">
      <c r="A4" s="94" t="s">
        <v>31</v>
      </c>
      <c r="B4" s="95"/>
      <c r="C4" s="4" t="s">
        <v>17</v>
      </c>
      <c r="D4" s="3" t="s">
        <v>19</v>
      </c>
      <c r="E4" s="91" t="s">
        <v>14</v>
      </c>
      <c r="F4" s="4" t="s">
        <v>19</v>
      </c>
      <c r="G4" s="4" t="s">
        <v>32</v>
      </c>
      <c r="H4" s="4" t="s">
        <v>21</v>
      </c>
      <c r="I4" s="91" t="s">
        <v>22</v>
      </c>
    </row>
    <row r="5" spans="1:9" s="5" customFormat="1" ht="18.75" customHeight="1">
      <c r="A5" s="96"/>
      <c r="B5" s="97"/>
      <c r="C5" s="6" t="s">
        <v>18</v>
      </c>
      <c r="D5" s="7" t="s">
        <v>20</v>
      </c>
      <c r="E5" s="92"/>
      <c r="F5" s="7" t="s">
        <v>36</v>
      </c>
      <c r="G5" s="7" t="s">
        <v>34</v>
      </c>
      <c r="H5" s="7" t="s">
        <v>35</v>
      </c>
      <c r="I5" s="92"/>
    </row>
    <row r="6" spans="1:9" s="5" customFormat="1" ht="18.75" customHeight="1">
      <c r="A6" s="8" t="s">
        <v>68</v>
      </c>
      <c r="B6" s="9" t="s">
        <v>0</v>
      </c>
      <c r="C6" s="21">
        <v>17650</v>
      </c>
      <c r="D6" s="22">
        <v>70027</v>
      </c>
      <c r="E6" s="22">
        <v>13192</v>
      </c>
      <c r="F6" s="22">
        <v>31715</v>
      </c>
      <c r="G6" s="17">
        <v>0.45</v>
      </c>
      <c r="H6" s="17">
        <v>0.75</v>
      </c>
      <c r="I6" s="27">
        <v>7.1</v>
      </c>
    </row>
    <row r="7" spans="1:9" s="5" customFormat="1" ht="18.75" customHeight="1" thickBot="1">
      <c r="A7" s="10" t="s">
        <v>69</v>
      </c>
      <c r="B7" s="11" t="s">
        <v>0</v>
      </c>
      <c r="C7" s="23">
        <f>SUM(C8:C19)</f>
        <v>17697</v>
      </c>
      <c r="D7" s="23">
        <f>SUM(D8:D19)</f>
        <v>67683</v>
      </c>
      <c r="E7" s="23">
        <f>SUM(E8:E19)</f>
        <v>12356</v>
      </c>
      <c r="F7" s="23">
        <f>SUM(F8:F19)</f>
        <v>28304</v>
      </c>
      <c r="G7" s="18">
        <f aca="true" t="shared" si="0" ref="G7:G19">ROUND(F7/D7,2)</f>
        <v>0.42</v>
      </c>
      <c r="H7" s="18">
        <f aca="true" t="shared" si="1" ref="H7:H19">ROUND(E7/C7,2)</f>
        <v>0.7</v>
      </c>
      <c r="I7" s="28">
        <v>7.3</v>
      </c>
    </row>
    <row r="8" spans="1:9" s="5" customFormat="1" ht="16.5" customHeight="1" thickTop="1">
      <c r="A8" s="12" t="s">
        <v>69</v>
      </c>
      <c r="B8" s="13" t="s">
        <v>1</v>
      </c>
      <c r="C8" s="24">
        <v>1655</v>
      </c>
      <c r="D8" s="24">
        <v>5142</v>
      </c>
      <c r="E8" s="25">
        <v>1056</v>
      </c>
      <c r="F8" s="25">
        <v>2185</v>
      </c>
      <c r="G8" s="19">
        <f t="shared" si="0"/>
        <v>0.42</v>
      </c>
      <c r="H8" s="19">
        <f t="shared" si="1"/>
        <v>0.64</v>
      </c>
      <c r="I8" s="29">
        <v>5.5</v>
      </c>
    </row>
    <row r="9" spans="1:9" s="5" customFormat="1" ht="16.5" customHeight="1">
      <c r="A9" s="12"/>
      <c r="B9" s="13" t="s">
        <v>2</v>
      </c>
      <c r="C9" s="24">
        <v>1587</v>
      </c>
      <c r="D9" s="24">
        <v>5407</v>
      </c>
      <c r="E9" s="25">
        <v>1073</v>
      </c>
      <c r="F9" s="25">
        <v>2411</v>
      </c>
      <c r="G9" s="19">
        <f t="shared" si="0"/>
        <v>0.45</v>
      </c>
      <c r="H9" s="19">
        <f t="shared" si="1"/>
        <v>0.68</v>
      </c>
      <c r="I9" s="29">
        <v>6.7</v>
      </c>
    </row>
    <row r="10" spans="1:9" s="5" customFormat="1" ht="16.5" customHeight="1">
      <c r="A10" s="12"/>
      <c r="B10" s="13" t="s">
        <v>3</v>
      </c>
      <c r="C10" s="24">
        <v>1783</v>
      </c>
      <c r="D10" s="24">
        <v>6132</v>
      </c>
      <c r="E10" s="25">
        <v>1264</v>
      </c>
      <c r="F10" s="25">
        <v>2714</v>
      </c>
      <c r="G10" s="19">
        <f t="shared" si="0"/>
        <v>0.44</v>
      </c>
      <c r="H10" s="19">
        <f t="shared" si="1"/>
        <v>0.71</v>
      </c>
      <c r="I10" s="29">
        <v>8.6</v>
      </c>
    </row>
    <row r="11" spans="1:9" s="5" customFormat="1" ht="16.5" customHeight="1">
      <c r="A11" s="12"/>
      <c r="B11" s="13" t="s">
        <v>4</v>
      </c>
      <c r="C11" s="24">
        <v>1966</v>
      </c>
      <c r="D11" s="24">
        <v>6507</v>
      </c>
      <c r="E11" s="25">
        <v>1059</v>
      </c>
      <c r="F11" s="25">
        <v>2473</v>
      </c>
      <c r="G11" s="19">
        <f t="shared" si="0"/>
        <v>0.38</v>
      </c>
      <c r="H11" s="19">
        <f t="shared" si="1"/>
        <v>0.54</v>
      </c>
      <c r="I11" s="29">
        <v>7.6</v>
      </c>
    </row>
    <row r="12" spans="1:9" s="5" customFormat="1" ht="16.5" customHeight="1">
      <c r="A12" s="12"/>
      <c r="B12" s="13" t="s">
        <v>5</v>
      </c>
      <c r="C12" s="24">
        <v>1604</v>
      </c>
      <c r="D12" s="25">
        <v>6353</v>
      </c>
      <c r="E12" s="25">
        <v>936</v>
      </c>
      <c r="F12" s="25">
        <v>2305</v>
      </c>
      <c r="G12" s="19">
        <f t="shared" si="0"/>
        <v>0.36</v>
      </c>
      <c r="H12" s="19">
        <f t="shared" si="1"/>
        <v>0.58</v>
      </c>
      <c r="I12" s="29">
        <v>7.3</v>
      </c>
    </row>
    <row r="13" spans="1:9" s="5" customFormat="1" ht="16.5" customHeight="1">
      <c r="A13" s="12"/>
      <c r="B13" s="13" t="s">
        <v>6</v>
      </c>
      <c r="C13" s="24">
        <v>1417</v>
      </c>
      <c r="D13" s="25">
        <v>6004</v>
      </c>
      <c r="E13" s="25">
        <v>953</v>
      </c>
      <c r="F13" s="25">
        <v>2176</v>
      </c>
      <c r="G13" s="19">
        <f t="shared" si="0"/>
        <v>0.36</v>
      </c>
      <c r="H13" s="19">
        <f t="shared" si="1"/>
        <v>0.67</v>
      </c>
      <c r="I13" s="29">
        <v>7.5</v>
      </c>
    </row>
    <row r="14" spans="1:9" s="5" customFormat="1" ht="16.5" customHeight="1">
      <c r="A14" s="12"/>
      <c r="B14" s="13" t="s">
        <v>7</v>
      </c>
      <c r="C14" s="24">
        <v>1234</v>
      </c>
      <c r="D14" s="25">
        <v>5624</v>
      </c>
      <c r="E14" s="25">
        <v>1005</v>
      </c>
      <c r="F14" s="25">
        <v>2149</v>
      </c>
      <c r="G14" s="19">
        <f t="shared" si="0"/>
        <v>0.38</v>
      </c>
      <c r="H14" s="19">
        <f t="shared" si="1"/>
        <v>0.81</v>
      </c>
      <c r="I14" s="29">
        <v>7.3</v>
      </c>
    </row>
    <row r="15" spans="1:9" s="5" customFormat="1" ht="16.5" customHeight="1">
      <c r="A15" s="12"/>
      <c r="B15" s="13" t="s">
        <v>8</v>
      </c>
      <c r="C15" s="24">
        <v>1377</v>
      </c>
      <c r="D15" s="25">
        <v>5481</v>
      </c>
      <c r="E15" s="25">
        <v>1153</v>
      </c>
      <c r="F15" s="25">
        <v>2449</v>
      </c>
      <c r="G15" s="19">
        <f t="shared" si="0"/>
        <v>0.45</v>
      </c>
      <c r="H15" s="19">
        <f t="shared" si="1"/>
        <v>0.84</v>
      </c>
      <c r="I15" s="29">
        <v>7.5</v>
      </c>
    </row>
    <row r="16" spans="1:9" s="5" customFormat="1" ht="16.5" customHeight="1">
      <c r="A16" s="12"/>
      <c r="B16" s="13" t="s">
        <v>9</v>
      </c>
      <c r="C16" s="24">
        <v>1446</v>
      </c>
      <c r="D16" s="25">
        <v>5383</v>
      </c>
      <c r="E16" s="25">
        <v>985</v>
      </c>
      <c r="F16" s="25">
        <v>2481</v>
      </c>
      <c r="G16" s="19">
        <f t="shared" si="0"/>
        <v>0.46</v>
      </c>
      <c r="H16" s="19">
        <f t="shared" si="1"/>
        <v>0.68</v>
      </c>
      <c r="I16" s="29">
        <v>8.2</v>
      </c>
    </row>
    <row r="17" spans="1:9" s="5" customFormat="1" ht="16.5" customHeight="1">
      <c r="A17" s="12"/>
      <c r="B17" s="13" t="s">
        <v>10</v>
      </c>
      <c r="C17" s="24">
        <v>1444</v>
      </c>
      <c r="D17" s="25">
        <v>5480</v>
      </c>
      <c r="E17" s="25">
        <v>1107</v>
      </c>
      <c r="F17" s="25">
        <v>2406</v>
      </c>
      <c r="G17" s="19">
        <f t="shared" si="0"/>
        <v>0.44</v>
      </c>
      <c r="H17" s="19">
        <f t="shared" si="1"/>
        <v>0.77</v>
      </c>
      <c r="I17" s="29">
        <v>7.3</v>
      </c>
    </row>
    <row r="18" spans="1:9" s="5" customFormat="1" ht="16.5" customHeight="1">
      <c r="A18" s="12"/>
      <c r="B18" s="13" t="s">
        <v>11</v>
      </c>
      <c r="C18" s="24">
        <v>1226</v>
      </c>
      <c r="D18" s="25">
        <v>5306</v>
      </c>
      <c r="E18" s="25">
        <v>867</v>
      </c>
      <c r="F18" s="25">
        <v>2283</v>
      </c>
      <c r="G18" s="19">
        <f t="shared" si="0"/>
        <v>0.43</v>
      </c>
      <c r="H18" s="19">
        <f t="shared" si="1"/>
        <v>0.71</v>
      </c>
      <c r="I18" s="29">
        <v>7.4</v>
      </c>
    </row>
    <row r="19" spans="1:9" s="5" customFormat="1" ht="16.5" customHeight="1">
      <c r="A19" s="14"/>
      <c r="B19" s="15" t="s">
        <v>12</v>
      </c>
      <c r="C19" s="26">
        <v>958</v>
      </c>
      <c r="D19" s="26">
        <v>4864</v>
      </c>
      <c r="E19" s="26">
        <v>898</v>
      </c>
      <c r="F19" s="26">
        <v>2272</v>
      </c>
      <c r="G19" s="20">
        <f t="shared" si="0"/>
        <v>0.47</v>
      </c>
      <c r="H19" s="20">
        <f t="shared" si="1"/>
        <v>0.94</v>
      </c>
      <c r="I19" s="30">
        <v>6.5</v>
      </c>
    </row>
    <row r="20" s="5" customFormat="1" ht="16.5" customHeight="1">
      <c r="A20" s="5" t="s">
        <v>38</v>
      </c>
    </row>
    <row r="21" s="5" customFormat="1" ht="16.5" customHeight="1">
      <c r="A21" s="5" t="s">
        <v>39</v>
      </c>
    </row>
    <row r="22" s="5" customFormat="1" ht="16.5" customHeight="1">
      <c r="A22" s="5" t="s">
        <v>37</v>
      </c>
    </row>
    <row r="23" spans="1:4" s="5" customFormat="1" ht="16.5" customHeight="1">
      <c r="A23" s="5">
        <v>1</v>
      </c>
      <c r="B23" s="98" t="s">
        <v>66</v>
      </c>
      <c r="C23" s="98"/>
      <c r="D23" s="5" t="s">
        <v>24</v>
      </c>
    </row>
    <row r="24" spans="1:5" s="5" customFormat="1" ht="16.5" customHeight="1">
      <c r="A24" s="5">
        <v>2</v>
      </c>
      <c r="B24" s="98" t="s">
        <v>13</v>
      </c>
      <c r="C24" s="98"/>
      <c r="D24" s="5" t="s">
        <v>25</v>
      </c>
      <c r="E24" s="16"/>
    </row>
    <row r="25" spans="1:4" s="5" customFormat="1" ht="16.5" customHeight="1">
      <c r="A25" s="5">
        <v>3</v>
      </c>
      <c r="B25" s="98" t="s">
        <v>14</v>
      </c>
      <c r="C25" s="98"/>
      <c r="D25" s="5" t="s">
        <v>26</v>
      </c>
    </row>
    <row r="26" spans="1:4" s="5" customFormat="1" ht="16.5" customHeight="1">
      <c r="A26" s="5">
        <v>4</v>
      </c>
      <c r="B26" s="98" t="s">
        <v>15</v>
      </c>
      <c r="C26" s="98"/>
      <c r="D26" s="5" t="s">
        <v>27</v>
      </c>
    </row>
    <row r="27" spans="1:4" s="5" customFormat="1" ht="16.5" customHeight="1">
      <c r="A27" s="5">
        <v>5</v>
      </c>
      <c r="B27" s="98" t="s">
        <v>23</v>
      </c>
      <c r="C27" s="98"/>
      <c r="D27" s="5" t="s">
        <v>28</v>
      </c>
    </row>
    <row r="28" spans="1:4" s="5" customFormat="1" ht="16.5" customHeight="1">
      <c r="A28" s="5">
        <v>6</v>
      </c>
      <c r="B28" s="98" t="s">
        <v>16</v>
      </c>
      <c r="C28" s="98"/>
      <c r="D28" s="5" t="s">
        <v>29</v>
      </c>
    </row>
    <row r="29" spans="1:4" s="5" customFormat="1" ht="16.5" customHeight="1">
      <c r="A29" s="5">
        <v>7</v>
      </c>
      <c r="B29" s="98" t="s">
        <v>22</v>
      </c>
      <c r="C29" s="98"/>
      <c r="D29" s="5" t="s">
        <v>30</v>
      </c>
    </row>
    <row r="30" s="5" customFormat="1" ht="12.75">
      <c r="D30" s="5" t="s">
        <v>33</v>
      </c>
    </row>
    <row r="31" s="5" customFormat="1" ht="12.75"/>
  </sheetData>
  <sheetProtection/>
  <mergeCells count="10">
    <mergeCell ref="A4:B5"/>
    <mergeCell ref="I4:I5"/>
    <mergeCell ref="B28:C28"/>
    <mergeCell ref="B29:C29"/>
    <mergeCell ref="E4:E5"/>
    <mergeCell ref="B23:C23"/>
    <mergeCell ref="B24:C24"/>
    <mergeCell ref="B25:C25"/>
    <mergeCell ref="B26:C26"/>
    <mergeCell ref="B27:C27"/>
  </mergeCells>
  <printOptions/>
  <pageMargins left="0.78" right="0.8" top="0.77" bottom="0.59" header="0.2" footer="0.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8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spans="1:3" ht="16.5" customHeight="1">
      <c r="A1" s="2" t="s">
        <v>120</v>
      </c>
      <c r="C1" s="2"/>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c r="A14" s="12" t="s">
        <v>76</v>
      </c>
      <c r="B14" s="32" t="s">
        <v>0</v>
      </c>
      <c r="C14" s="24">
        <v>14491</v>
      </c>
      <c r="D14" s="24">
        <v>54684</v>
      </c>
      <c r="E14" s="24">
        <v>15355</v>
      </c>
      <c r="F14" s="24">
        <v>38928</v>
      </c>
      <c r="G14" s="19">
        <v>0.71</v>
      </c>
      <c r="H14" s="19">
        <v>1.06</v>
      </c>
      <c r="I14" s="24">
        <v>4925</v>
      </c>
      <c r="J14" s="29">
        <v>9</v>
      </c>
    </row>
    <row r="15" spans="1:10" s="5" customFormat="1" ht="16.5" customHeight="1">
      <c r="A15" s="12" t="s">
        <v>77</v>
      </c>
      <c r="B15" s="32" t="s">
        <v>64</v>
      </c>
      <c r="C15" s="24">
        <v>12841</v>
      </c>
      <c r="D15" s="24">
        <v>48529</v>
      </c>
      <c r="E15" s="24">
        <v>17039</v>
      </c>
      <c r="F15" s="24">
        <v>44556</v>
      </c>
      <c r="G15" s="19">
        <v>0.92</v>
      </c>
      <c r="H15" s="19">
        <v>1.33</v>
      </c>
      <c r="I15" s="24">
        <v>4340</v>
      </c>
      <c r="J15" s="29">
        <v>8.9</v>
      </c>
    </row>
    <row r="16" spans="1:10" s="5" customFormat="1" ht="16.5" customHeight="1">
      <c r="A16" s="12" t="s">
        <v>78</v>
      </c>
      <c r="B16" s="32" t="s">
        <v>64</v>
      </c>
      <c r="C16" s="24">
        <v>12172</v>
      </c>
      <c r="D16" s="24">
        <v>45470</v>
      </c>
      <c r="E16" s="24">
        <v>17552</v>
      </c>
      <c r="F16" s="24">
        <v>46810</v>
      </c>
      <c r="G16" s="19">
        <v>1.03</v>
      </c>
      <c r="H16" s="19">
        <v>1.44</v>
      </c>
      <c r="I16" s="24">
        <v>4085</v>
      </c>
      <c r="J16" s="29">
        <v>9</v>
      </c>
    </row>
    <row r="17" spans="1:10" s="5" customFormat="1" ht="16.5" customHeight="1">
      <c r="A17" s="12" t="s">
        <v>79</v>
      </c>
      <c r="B17" s="32" t="s">
        <v>64</v>
      </c>
      <c r="C17" s="24">
        <v>11806</v>
      </c>
      <c r="D17" s="24">
        <v>43481</v>
      </c>
      <c r="E17" s="24">
        <v>17228</v>
      </c>
      <c r="F17" s="24">
        <v>46351</v>
      </c>
      <c r="G17" s="19">
        <v>1.07</v>
      </c>
      <c r="H17" s="19">
        <v>1.46</v>
      </c>
      <c r="I17" s="24">
        <v>3724</v>
      </c>
      <c r="J17" s="29">
        <v>8.6</v>
      </c>
    </row>
    <row r="18" spans="1:10" s="5" customFormat="1" ht="16.5" customHeight="1">
      <c r="A18" s="12" t="s">
        <v>80</v>
      </c>
      <c r="B18" s="32" t="s">
        <v>64</v>
      </c>
      <c r="C18" s="24">
        <v>11165</v>
      </c>
      <c r="D18" s="24">
        <v>41452</v>
      </c>
      <c r="E18" s="24">
        <v>15757</v>
      </c>
      <c r="F18" s="24">
        <v>42431</v>
      </c>
      <c r="G18" s="19">
        <v>1.02</v>
      </c>
      <c r="H18" s="19">
        <v>1.41</v>
      </c>
      <c r="I18" s="24">
        <v>3619</v>
      </c>
      <c r="J18" s="29">
        <v>8.7</v>
      </c>
    </row>
    <row r="19" spans="1:10" s="5" customFormat="1" ht="16.5" customHeight="1">
      <c r="A19" s="12" t="s">
        <v>83</v>
      </c>
      <c r="B19" s="32" t="s">
        <v>64</v>
      </c>
      <c r="C19" s="24">
        <v>10387</v>
      </c>
      <c r="D19" s="24">
        <v>39523</v>
      </c>
      <c r="E19" s="24">
        <v>16143</v>
      </c>
      <c r="F19" s="24">
        <v>43841</v>
      </c>
      <c r="G19" s="19">
        <v>1.11</v>
      </c>
      <c r="H19" s="19">
        <v>1.55</v>
      </c>
      <c r="I19" s="24">
        <v>3240</v>
      </c>
      <c r="J19" s="29">
        <v>8.2</v>
      </c>
    </row>
    <row r="20" spans="1:10" s="5" customFormat="1" ht="16.5" customHeight="1">
      <c r="A20" s="12" t="s">
        <v>107</v>
      </c>
      <c r="B20" s="32" t="s">
        <v>64</v>
      </c>
      <c r="C20" s="24">
        <v>9823</v>
      </c>
      <c r="D20" s="24">
        <v>37789</v>
      </c>
      <c r="E20" s="24">
        <v>15680</v>
      </c>
      <c r="F20" s="24">
        <v>43249</v>
      </c>
      <c r="G20" s="19">
        <v>1.14</v>
      </c>
      <c r="H20" s="19">
        <v>1.6</v>
      </c>
      <c r="I20" s="24">
        <v>3168</v>
      </c>
      <c r="J20" s="29">
        <v>8.4</v>
      </c>
    </row>
    <row r="21" spans="1:10" s="5" customFormat="1" ht="16.5" customHeight="1">
      <c r="A21" s="12" t="s">
        <v>108</v>
      </c>
      <c r="B21" s="32" t="s">
        <v>64</v>
      </c>
      <c r="C21" s="24">
        <v>8578</v>
      </c>
      <c r="D21" s="24">
        <v>35459</v>
      </c>
      <c r="E21" s="24">
        <v>15045</v>
      </c>
      <c r="F21" s="24">
        <v>41042</v>
      </c>
      <c r="G21" s="19">
        <v>1.16</v>
      </c>
      <c r="H21" s="19">
        <v>1.75</v>
      </c>
      <c r="I21" s="24">
        <v>2510</v>
      </c>
      <c r="J21" s="29">
        <v>7.1</v>
      </c>
    </row>
    <row r="22" spans="1:10" s="5" customFormat="1" ht="16.5" customHeight="1">
      <c r="A22" s="12" t="s">
        <v>109</v>
      </c>
      <c r="B22" s="32" t="s">
        <v>64</v>
      </c>
      <c r="C22" s="24">
        <v>8780</v>
      </c>
      <c r="D22" s="24">
        <v>36522</v>
      </c>
      <c r="E22" s="24">
        <v>17291</v>
      </c>
      <c r="F22" s="24">
        <v>47986</v>
      </c>
      <c r="G22" s="19">
        <v>1.31</v>
      </c>
      <c r="H22" s="19">
        <v>1.97</v>
      </c>
      <c r="I22" s="24">
        <v>2813</v>
      </c>
      <c r="J22" s="29">
        <v>7.7</v>
      </c>
    </row>
    <row r="23" spans="1:10" s="5" customFormat="1" ht="16.5" customHeight="1">
      <c r="A23" s="12" t="s">
        <v>111</v>
      </c>
      <c r="B23" s="32" t="s">
        <v>64</v>
      </c>
      <c r="C23" s="24">
        <v>8638</v>
      </c>
      <c r="D23" s="24">
        <v>36322</v>
      </c>
      <c r="E23" s="24">
        <v>18244</v>
      </c>
      <c r="F23" s="24">
        <v>51708</v>
      </c>
      <c r="G23" s="19">
        <v>1.42</v>
      </c>
      <c r="H23" s="19">
        <v>2.11</v>
      </c>
      <c r="I23" s="24">
        <v>2595</v>
      </c>
      <c r="J23" s="29">
        <v>7.1</v>
      </c>
    </row>
    <row r="24" spans="1:10" s="5" customFormat="1" ht="16.5" customHeight="1">
      <c r="A24" s="8" t="s">
        <v>117</v>
      </c>
      <c r="B24" s="69" t="s">
        <v>1</v>
      </c>
      <c r="C24" s="21">
        <v>742</v>
      </c>
      <c r="D24" s="21">
        <v>2937</v>
      </c>
      <c r="E24" s="22">
        <v>1368</v>
      </c>
      <c r="F24" s="21">
        <v>4161</v>
      </c>
      <c r="G24" s="80">
        <f>IF(D24="","",ROUND(F24/D24,2))</f>
        <v>1.42</v>
      </c>
      <c r="H24" s="17">
        <f>IF(C24="","",ROUND(E24/C24,2))</f>
        <v>1.84</v>
      </c>
      <c r="I24" s="83">
        <v>173</v>
      </c>
      <c r="J24" s="27">
        <f>IF(D24="","",ROUND(I24/D24*100,1))</f>
        <v>5.9</v>
      </c>
    </row>
    <row r="25" spans="1:10" s="5" customFormat="1" ht="16.5" customHeight="1">
      <c r="A25" s="12"/>
      <c r="B25" s="70" t="s">
        <v>2</v>
      </c>
      <c r="C25" s="24">
        <v>755</v>
      </c>
      <c r="D25" s="24">
        <v>3059</v>
      </c>
      <c r="E25" s="25">
        <v>1842</v>
      </c>
      <c r="F25" s="24">
        <v>4395</v>
      </c>
      <c r="G25" s="81">
        <f aca="true" t="shared" si="0" ref="G25:G33">IF(D25="","",ROUND(F25/D25,2))</f>
        <v>1.44</v>
      </c>
      <c r="H25" s="19">
        <f aca="true" t="shared" si="1" ref="H25:H35">IF(C25="","",ROUND(E25/C25,2))</f>
        <v>2.44</v>
      </c>
      <c r="I25" s="84">
        <v>205</v>
      </c>
      <c r="J25" s="29">
        <f aca="true" t="shared" si="2" ref="J25:J35">IF(D25="","",ROUND(I25/D25*100,1))</f>
        <v>6.7</v>
      </c>
    </row>
    <row r="26" spans="1:10" s="5" customFormat="1" ht="16.5" customHeight="1">
      <c r="A26" s="12"/>
      <c r="B26" s="70" t="s">
        <v>3</v>
      </c>
      <c r="C26" s="24">
        <v>801</v>
      </c>
      <c r="D26" s="24">
        <v>3190</v>
      </c>
      <c r="E26" s="25">
        <v>1524</v>
      </c>
      <c r="F26" s="24">
        <v>4385</v>
      </c>
      <c r="G26" s="81">
        <f t="shared" si="0"/>
        <v>1.37</v>
      </c>
      <c r="H26" s="19">
        <f t="shared" si="1"/>
        <v>1.9</v>
      </c>
      <c r="I26" s="84">
        <v>252</v>
      </c>
      <c r="J26" s="29">
        <f t="shared" si="2"/>
        <v>7.9</v>
      </c>
    </row>
    <row r="27" spans="1:10" s="5" customFormat="1" ht="16.5" customHeight="1">
      <c r="A27" s="12"/>
      <c r="B27" s="70" t="s">
        <v>4</v>
      </c>
      <c r="C27" s="24">
        <v>1079</v>
      </c>
      <c r="D27" s="24">
        <v>3450</v>
      </c>
      <c r="E27" s="25">
        <v>1503</v>
      </c>
      <c r="F27" s="24">
        <v>4418</v>
      </c>
      <c r="G27" s="81">
        <f t="shared" si="0"/>
        <v>1.28</v>
      </c>
      <c r="H27" s="19">
        <f t="shared" si="1"/>
        <v>1.39</v>
      </c>
      <c r="I27" s="84">
        <v>338</v>
      </c>
      <c r="J27" s="29">
        <f t="shared" si="2"/>
        <v>9.8</v>
      </c>
    </row>
    <row r="28" spans="1:10" s="5" customFormat="1" ht="16.5" customHeight="1">
      <c r="A28" s="12"/>
      <c r="B28" s="70" t="s">
        <v>5</v>
      </c>
      <c r="C28" s="24">
        <v>744</v>
      </c>
      <c r="D28" s="25">
        <v>3345</v>
      </c>
      <c r="E28" s="25">
        <v>1575</v>
      </c>
      <c r="F28" s="24">
        <v>4288</v>
      </c>
      <c r="G28" s="81">
        <f t="shared" si="0"/>
        <v>1.28</v>
      </c>
      <c r="H28" s="19">
        <f t="shared" si="1"/>
        <v>2.12</v>
      </c>
      <c r="I28" s="84">
        <v>233</v>
      </c>
      <c r="J28" s="29">
        <f t="shared" si="2"/>
        <v>7</v>
      </c>
    </row>
    <row r="29" spans="1:10" s="5" customFormat="1" ht="16.5" customHeight="1">
      <c r="A29" s="12"/>
      <c r="B29" s="70" t="s">
        <v>6</v>
      </c>
      <c r="C29" s="24">
        <v>683</v>
      </c>
      <c r="D29" s="25">
        <v>3192</v>
      </c>
      <c r="E29" s="25">
        <v>1519</v>
      </c>
      <c r="F29" s="24">
        <v>4346</v>
      </c>
      <c r="G29" s="81">
        <f t="shared" si="0"/>
        <v>1.36</v>
      </c>
      <c r="H29" s="19">
        <f t="shared" si="1"/>
        <v>2.22</v>
      </c>
      <c r="I29" s="84">
        <v>244</v>
      </c>
      <c r="J29" s="29">
        <f t="shared" si="2"/>
        <v>7.6</v>
      </c>
    </row>
    <row r="30" spans="1:10" s="5" customFormat="1" ht="16.5" customHeight="1">
      <c r="A30" s="12"/>
      <c r="B30" s="70" t="s">
        <v>7</v>
      </c>
      <c r="C30" s="24">
        <v>690</v>
      </c>
      <c r="D30" s="25">
        <v>3012</v>
      </c>
      <c r="E30" s="25">
        <v>1588</v>
      </c>
      <c r="F30" s="24">
        <v>4409</v>
      </c>
      <c r="G30" s="81">
        <f t="shared" si="0"/>
        <v>1.46</v>
      </c>
      <c r="H30" s="19">
        <f t="shared" si="1"/>
        <v>2.3</v>
      </c>
      <c r="I30" s="84">
        <v>194</v>
      </c>
      <c r="J30" s="29">
        <f t="shared" si="2"/>
        <v>6.4</v>
      </c>
    </row>
    <row r="31" spans="1:10" s="5" customFormat="1" ht="16.5" customHeight="1">
      <c r="A31" s="12"/>
      <c r="B31" s="70" t="s">
        <v>8</v>
      </c>
      <c r="C31" s="24">
        <v>707</v>
      </c>
      <c r="D31" s="25">
        <v>3044</v>
      </c>
      <c r="E31" s="25">
        <v>1606</v>
      </c>
      <c r="F31" s="24">
        <v>4409</v>
      </c>
      <c r="G31" s="81">
        <f t="shared" si="0"/>
        <v>1.45</v>
      </c>
      <c r="H31" s="19">
        <f t="shared" si="1"/>
        <v>2.27</v>
      </c>
      <c r="I31" s="84">
        <v>198</v>
      </c>
      <c r="J31" s="29">
        <f t="shared" si="2"/>
        <v>6.5</v>
      </c>
    </row>
    <row r="32" spans="1:10" s="5" customFormat="1" ht="16.5" customHeight="1">
      <c r="A32" s="12"/>
      <c r="B32" s="70" t="s">
        <v>9</v>
      </c>
      <c r="C32" s="24">
        <v>657</v>
      </c>
      <c r="D32" s="25">
        <v>2989</v>
      </c>
      <c r="E32" s="25">
        <v>1463</v>
      </c>
      <c r="F32" s="24">
        <v>4409</v>
      </c>
      <c r="G32" s="81">
        <f t="shared" si="0"/>
        <v>1.48</v>
      </c>
      <c r="H32" s="19">
        <f t="shared" si="1"/>
        <v>2.23</v>
      </c>
      <c r="I32" s="84">
        <v>211</v>
      </c>
      <c r="J32" s="29">
        <f t="shared" si="2"/>
        <v>7.1</v>
      </c>
    </row>
    <row r="33" spans="1:10" s="5" customFormat="1" ht="16.5" customHeight="1">
      <c r="A33" s="12"/>
      <c r="B33" s="70" t="s">
        <v>10</v>
      </c>
      <c r="C33" s="24">
        <v>639</v>
      </c>
      <c r="D33" s="25">
        <v>2879</v>
      </c>
      <c r="E33" s="25">
        <v>1516</v>
      </c>
      <c r="F33" s="24">
        <v>4305</v>
      </c>
      <c r="G33" s="81">
        <f t="shared" si="0"/>
        <v>1.5</v>
      </c>
      <c r="H33" s="19">
        <f t="shared" si="1"/>
        <v>2.37</v>
      </c>
      <c r="I33" s="84">
        <v>208</v>
      </c>
      <c r="J33" s="29">
        <f t="shared" si="2"/>
        <v>7.2</v>
      </c>
    </row>
    <row r="34" spans="1:10" s="5" customFormat="1" ht="16.5" customHeight="1">
      <c r="A34" s="12"/>
      <c r="B34" s="70" t="s">
        <v>11</v>
      </c>
      <c r="C34" s="24">
        <v>586</v>
      </c>
      <c r="D34" s="25">
        <v>2688</v>
      </c>
      <c r="E34" s="25">
        <v>1407</v>
      </c>
      <c r="F34" s="24">
        <v>4143</v>
      </c>
      <c r="G34" s="81">
        <f>IF(D34="","",ROUND(F34/D34,2))</f>
        <v>1.54</v>
      </c>
      <c r="H34" s="19">
        <f t="shared" si="1"/>
        <v>2.4</v>
      </c>
      <c r="I34" s="84">
        <v>208</v>
      </c>
      <c r="J34" s="29">
        <f t="shared" si="2"/>
        <v>7.7</v>
      </c>
    </row>
    <row r="35" spans="1:10" s="5" customFormat="1" ht="16.5" customHeight="1">
      <c r="A35" s="14"/>
      <c r="B35" s="71" t="s">
        <v>12</v>
      </c>
      <c r="C35" s="26">
        <v>555</v>
      </c>
      <c r="D35" s="26">
        <v>2537</v>
      </c>
      <c r="E35" s="26">
        <v>1333</v>
      </c>
      <c r="F35" s="79">
        <v>4040</v>
      </c>
      <c r="G35" s="82">
        <f>IF(D35="","",ROUND(F35/D35,2))</f>
        <v>1.59</v>
      </c>
      <c r="H35" s="20">
        <f t="shared" si="1"/>
        <v>2.4</v>
      </c>
      <c r="I35" s="85">
        <v>131</v>
      </c>
      <c r="J35" s="30">
        <f t="shared" si="2"/>
        <v>5.2</v>
      </c>
    </row>
    <row r="36" spans="1:10" s="5" customFormat="1" ht="16.5" customHeight="1">
      <c r="A36" s="8" t="s">
        <v>118</v>
      </c>
      <c r="B36" s="69" t="s">
        <v>1</v>
      </c>
      <c r="C36" s="21">
        <v>793</v>
      </c>
      <c r="D36" s="21">
        <v>2696</v>
      </c>
      <c r="E36" s="22">
        <v>1578</v>
      </c>
      <c r="F36" s="21">
        <v>4148</v>
      </c>
      <c r="G36" s="80">
        <f>IF(D36="","",ROUND(F36/D36,2))</f>
        <v>1.54</v>
      </c>
      <c r="H36" s="17">
        <f>IF(C36="","",ROUND(E36/C36,2))</f>
        <v>1.99</v>
      </c>
      <c r="I36" s="83">
        <v>172</v>
      </c>
      <c r="J36" s="27">
        <f>IF(D36="","",ROUND(I36/D36*100,1))</f>
        <v>6.4</v>
      </c>
    </row>
    <row r="37" spans="1:10" s="5" customFormat="1" ht="16.5" customHeight="1">
      <c r="A37" s="12"/>
      <c r="B37" s="70" t="s">
        <v>2</v>
      </c>
      <c r="C37" s="24">
        <v>794</v>
      </c>
      <c r="D37" s="24">
        <v>2899</v>
      </c>
      <c r="E37" s="25">
        <v>1521</v>
      </c>
      <c r="F37" s="24">
        <v>4188</v>
      </c>
      <c r="G37" s="81">
        <f aca="true" t="shared" si="3" ref="G37:G47">IF(D37="","",ROUND(F37/D37,2))</f>
        <v>1.44</v>
      </c>
      <c r="H37" s="19">
        <f aca="true" t="shared" si="4" ref="H37:H47">IF(C37="","",ROUND(E37/C37,2))</f>
        <v>1.92</v>
      </c>
      <c r="I37" s="84">
        <v>188</v>
      </c>
      <c r="J37" s="29">
        <f aca="true" t="shared" si="5" ref="J37:J47">IF(D37="","",ROUND(I37/D37*100,1))</f>
        <v>6.5</v>
      </c>
    </row>
    <row r="38" spans="1:10" s="5" customFormat="1" ht="16.5" customHeight="1">
      <c r="A38" s="12"/>
      <c r="B38" s="70" t="s">
        <v>3</v>
      </c>
      <c r="C38" s="24">
        <v>804</v>
      </c>
      <c r="D38" s="24">
        <v>3085</v>
      </c>
      <c r="E38" s="25">
        <v>1187</v>
      </c>
      <c r="F38" s="24">
        <v>3954</v>
      </c>
      <c r="G38" s="81">
        <f t="shared" si="3"/>
        <v>1.28</v>
      </c>
      <c r="H38" s="19">
        <f t="shared" si="4"/>
        <v>1.48</v>
      </c>
      <c r="I38" s="84">
        <v>285</v>
      </c>
      <c r="J38" s="29">
        <f t="shared" si="5"/>
        <v>9.2</v>
      </c>
    </row>
    <row r="39" spans="1:10" s="5" customFormat="1" ht="16.5" customHeight="1">
      <c r="A39" s="12"/>
      <c r="B39" s="70" t="s">
        <v>4</v>
      </c>
      <c r="C39" s="24">
        <v>969</v>
      </c>
      <c r="D39" s="24">
        <v>3171</v>
      </c>
      <c r="E39" s="25">
        <v>1265</v>
      </c>
      <c r="F39" s="24">
        <v>3529</v>
      </c>
      <c r="G39" s="81">
        <f t="shared" si="3"/>
        <v>1.11</v>
      </c>
      <c r="H39" s="19">
        <f t="shared" si="4"/>
        <v>1.31</v>
      </c>
      <c r="I39" s="84">
        <v>255</v>
      </c>
      <c r="J39" s="29">
        <f t="shared" si="5"/>
        <v>8</v>
      </c>
    </row>
    <row r="40" spans="1:10" s="5" customFormat="1" ht="16.5" customHeight="1">
      <c r="A40" s="12"/>
      <c r="B40" s="70" t="s">
        <v>5</v>
      </c>
      <c r="C40" s="24">
        <v>779</v>
      </c>
      <c r="D40" s="25">
        <v>3184</v>
      </c>
      <c r="E40" s="25">
        <v>1181</v>
      </c>
      <c r="F40" s="24">
        <v>3398</v>
      </c>
      <c r="G40" s="81">
        <f t="shared" si="3"/>
        <v>1.07</v>
      </c>
      <c r="H40" s="19">
        <f t="shared" si="4"/>
        <v>1.52</v>
      </c>
      <c r="I40" s="84">
        <v>216</v>
      </c>
      <c r="J40" s="29">
        <f t="shared" si="5"/>
        <v>6.8</v>
      </c>
    </row>
    <row r="41" spans="1:10" s="5" customFormat="1" ht="16.5" customHeight="1">
      <c r="A41" s="12"/>
      <c r="B41" s="70" t="s">
        <v>6</v>
      </c>
      <c r="C41" s="24">
        <v>728</v>
      </c>
      <c r="D41" s="25">
        <v>3154</v>
      </c>
      <c r="E41" s="25">
        <v>1267</v>
      </c>
      <c r="F41" s="24">
        <v>3522</v>
      </c>
      <c r="G41" s="81">
        <f t="shared" si="3"/>
        <v>1.12</v>
      </c>
      <c r="H41" s="19">
        <f t="shared" si="4"/>
        <v>1.74</v>
      </c>
      <c r="I41" s="84">
        <v>201</v>
      </c>
      <c r="J41" s="29">
        <f t="shared" si="5"/>
        <v>6.4</v>
      </c>
    </row>
    <row r="42" spans="1:10" s="5" customFormat="1" ht="16.5" customHeight="1">
      <c r="A42" s="12"/>
      <c r="B42" s="70" t="s">
        <v>7</v>
      </c>
      <c r="C42" s="24">
        <v>647</v>
      </c>
      <c r="D42" s="25">
        <v>2969</v>
      </c>
      <c r="E42" s="25">
        <v>1321</v>
      </c>
      <c r="F42" s="24">
        <v>3558</v>
      </c>
      <c r="G42" s="81">
        <f t="shared" si="3"/>
        <v>1.2</v>
      </c>
      <c r="H42" s="19">
        <f t="shared" si="4"/>
        <v>2.04</v>
      </c>
      <c r="I42" s="84">
        <v>174</v>
      </c>
      <c r="J42" s="29">
        <f t="shared" si="5"/>
        <v>5.9</v>
      </c>
    </row>
    <row r="43" spans="1:10" s="5" customFormat="1" ht="16.5" customHeight="1">
      <c r="A43" s="12"/>
      <c r="B43" s="70" t="s">
        <v>8</v>
      </c>
      <c r="C43" s="24">
        <v>750</v>
      </c>
      <c r="D43" s="25">
        <v>3050</v>
      </c>
      <c r="E43" s="25">
        <v>1254</v>
      </c>
      <c r="F43" s="24">
        <v>3655</v>
      </c>
      <c r="G43" s="81">
        <f t="shared" si="3"/>
        <v>1.2</v>
      </c>
      <c r="H43" s="19">
        <f t="shared" si="4"/>
        <v>1.67</v>
      </c>
      <c r="I43" s="84">
        <v>209</v>
      </c>
      <c r="J43" s="29">
        <f t="shared" si="5"/>
        <v>6.9</v>
      </c>
    </row>
    <row r="44" spans="1:10" s="5" customFormat="1" ht="16.5" customHeight="1">
      <c r="A44" s="12"/>
      <c r="B44" s="70" t="s">
        <v>9</v>
      </c>
      <c r="C44" s="24">
        <v>648</v>
      </c>
      <c r="D44" s="25">
        <v>3025</v>
      </c>
      <c r="E44" s="25">
        <v>1191</v>
      </c>
      <c r="F44" s="24">
        <v>3572</v>
      </c>
      <c r="G44" s="81">
        <f t="shared" si="3"/>
        <v>1.18</v>
      </c>
      <c r="H44" s="19">
        <f t="shared" si="4"/>
        <v>1.84</v>
      </c>
      <c r="I44" s="84">
        <v>219</v>
      </c>
      <c r="J44" s="29">
        <f t="shared" si="5"/>
        <v>7.2</v>
      </c>
    </row>
    <row r="45" spans="1:10" s="5" customFormat="1" ht="16.5" customHeight="1">
      <c r="A45" s="12"/>
      <c r="B45" s="70" t="s">
        <v>10</v>
      </c>
      <c r="C45" s="24">
        <v>613</v>
      </c>
      <c r="D45" s="25">
        <v>2896</v>
      </c>
      <c r="E45" s="25">
        <v>1379</v>
      </c>
      <c r="F45" s="24">
        <v>3607</v>
      </c>
      <c r="G45" s="81">
        <f t="shared" si="3"/>
        <v>1.25</v>
      </c>
      <c r="H45" s="19">
        <f t="shared" si="4"/>
        <v>2.25</v>
      </c>
      <c r="I45" s="84">
        <v>229</v>
      </c>
      <c r="J45" s="29">
        <f t="shared" si="5"/>
        <v>7.9</v>
      </c>
    </row>
    <row r="46" spans="1:10" s="5" customFormat="1" ht="16.5" customHeight="1">
      <c r="A46" s="12"/>
      <c r="B46" s="70" t="s">
        <v>11</v>
      </c>
      <c r="C46" s="24">
        <v>639</v>
      </c>
      <c r="D46" s="25">
        <v>2709</v>
      </c>
      <c r="E46" s="25">
        <v>1180</v>
      </c>
      <c r="F46" s="24">
        <v>3524</v>
      </c>
      <c r="G46" s="81">
        <f>IF(D46="","",ROUND(F46/D46,2))</f>
        <v>1.3</v>
      </c>
      <c r="H46" s="19">
        <f t="shared" si="4"/>
        <v>1.85</v>
      </c>
      <c r="I46" s="84">
        <v>178</v>
      </c>
      <c r="J46" s="29">
        <f t="shared" si="5"/>
        <v>6.6</v>
      </c>
    </row>
    <row r="47" spans="1:10" s="5" customFormat="1" ht="16.5" customHeight="1">
      <c r="A47" s="14"/>
      <c r="B47" s="71" t="s">
        <v>12</v>
      </c>
      <c r="C47" s="26"/>
      <c r="D47" s="26"/>
      <c r="E47" s="26"/>
      <c r="F47" s="79"/>
      <c r="G47" s="82">
        <f t="shared" si="3"/>
      </c>
      <c r="H47" s="20">
        <f t="shared" si="4"/>
      </c>
      <c r="I47" s="85"/>
      <c r="J47" s="30">
        <f t="shared" si="5"/>
      </c>
    </row>
    <row r="48" spans="1:5" s="5" customFormat="1" ht="16.5" customHeight="1" thickBot="1">
      <c r="A48" s="46" t="s">
        <v>58</v>
      </c>
      <c r="B48" s="47"/>
      <c r="C48" s="47"/>
      <c r="D48" s="47"/>
      <c r="E48" s="1"/>
    </row>
    <row r="49" spans="1:10" s="5" customFormat="1" ht="16.5" customHeight="1">
      <c r="A49" s="101" t="str">
        <f>"2023（令和5）年"&amp;COUNTA(C36:C47)&amp;"月迄"</f>
        <v>2023（令和5）年11月迄</v>
      </c>
      <c r="B49" s="102"/>
      <c r="C49" s="48">
        <f>SUM(C36:C47)</f>
        <v>8164</v>
      </c>
      <c r="D49" s="48">
        <f>SUM(D36:D47)</f>
        <v>32838</v>
      </c>
      <c r="E49" s="48">
        <f>SUM(E36:E47)</f>
        <v>14324</v>
      </c>
      <c r="F49" s="48">
        <f>SUM(F36:F47)</f>
        <v>40655</v>
      </c>
      <c r="G49" s="61">
        <f>ROUND(F49/D49,2)</f>
        <v>1.24</v>
      </c>
      <c r="H49" s="61">
        <f>ROUND(E49/C49,2)</f>
        <v>1.75</v>
      </c>
      <c r="I49" s="50">
        <f>SUM(I36:I47)</f>
        <v>2326</v>
      </c>
      <c r="J49" s="77">
        <f>ROUND(I49/D49*100,1)</f>
        <v>7.1</v>
      </c>
    </row>
    <row r="50" spans="1:10" s="5" customFormat="1" ht="16.5" customHeight="1">
      <c r="A50" s="103" t="str">
        <f>"前年"&amp;COUNTA(C36:C47)&amp;"月迄"</f>
        <v>前年11月迄</v>
      </c>
      <c r="B50" s="104"/>
      <c r="C50" s="51">
        <f ca="1">SUM(C24:(INDIRECT("c"&amp;COUNT($C36:$C47)+23)))</f>
        <v>8083</v>
      </c>
      <c r="D50" s="51">
        <f ca="1">SUM(D24:(INDIRECT("d"&amp;COUNT($C36:$C47)+23)))</f>
        <v>33785</v>
      </c>
      <c r="E50" s="51">
        <f ca="1">SUM(E24:(INDIRECT("e"&amp;COUNT($C36:$C47)+23)))</f>
        <v>16911</v>
      </c>
      <c r="F50" s="51">
        <f ca="1">SUM(F24:(INDIRECT("f"&amp;COUNT($C36:$C47)+23)))</f>
        <v>47668</v>
      </c>
      <c r="G50" s="73">
        <f>ROUND(F50/D50,2)</f>
        <v>1.41</v>
      </c>
      <c r="H50" s="73">
        <f>ROUND(E50/C50,2)</f>
        <v>2.09</v>
      </c>
      <c r="I50" s="51">
        <f ca="1">SUM(I24:(INDIRECT("i"&amp;COUNT($C36:$C47)+23)))</f>
        <v>2464</v>
      </c>
      <c r="J50" s="76">
        <f>ROUND(I50/D50*100,1)</f>
        <v>7.3</v>
      </c>
    </row>
    <row r="51" spans="1:10" s="5" customFormat="1" ht="16.5" customHeight="1" thickBot="1">
      <c r="A51" s="99" t="s">
        <v>59</v>
      </c>
      <c r="B51" s="100"/>
      <c r="C51" s="54">
        <f aca="true" t="shared" si="6" ref="C51:J51">C49-C50</f>
        <v>81</v>
      </c>
      <c r="D51" s="54">
        <f t="shared" si="6"/>
        <v>-947</v>
      </c>
      <c r="E51" s="72">
        <f t="shared" si="6"/>
        <v>-2587</v>
      </c>
      <c r="F51" s="56">
        <f t="shared" si="6"/>
        <v>-7013</v>
      </c>
      <c r="G51" s="63">
        <f t="shared" si="6"/>
        <v>-0.16999999999999993</v>
      </c>
      <c r="H51" s="63">
        <f t="shared" si="6"/>
        <v>-0.33999999999999986</v>
      </c>
      <c r="I51" s="56">
        <f>I49-I50</f>
        <v>-138</v>
      </c>
      <c r="J51" s="66">
        <f t="shared" si="6"/>
        <v>-0.20000000000000018</v>
      </c>
    </row>
    <row r="52" spans="1:10" s="5" customFormat="1" ht="16.5" customHeight="1">
      <c r="A52" s="5" t="s">
        <v>38</v>
      </c>
      <c r="J52" s="1"/>
    </row>
    <row r="53" spans="1:9" ht="16.5" customHeight="1">
      <c r="A53" s="5" t="s">
        <v>39</v>
      </c>
      <c r="B53" s="5"/>
      <c r="C53" s="5"/>
      <c r="D53" s="5"/>
      <c r="E53" s="5"/>
      <c r="F53" s="5"/>
      <c r="G53" s="5"/>
      <c r="H53" s="5"/>
      <c r="I53" s="5"/>
    </row>
    <row r="54" spans="1:9" ht="16.5" customHeight="1">
      <c r="A54" s="5"/>
      <c r="B54" s="5"/>
      <c r="C54" s="5"/>
      <c r="D54" s="5"/>
      <c r="E54" s="5"/>
      <c r="F54" s="5"/>
      <c r="G54" s="5"/>
      <c r="H54" s="5"/>
      <c r="I54" s="5"/>
    </row>
    <row r="55" spans="1:9" ht="16.5" customHeight="1">
      <c r="A55" s="5" t="s">
        <v>63</v>
      </c>
      <c r="B55" s="5"/>
      <c r="C55" s="5"/>
      <c r="D55" s="5"/>
      <c r="E55" s="5"/>
      <c r="F55" s="5"/>
      <c r="G55" s="5"/>
      <c r="H55" s="5"/>
      <c r="I55" s="5"/>
    </row>
    <row r="56" spans="1:9" ht="16.5" customHeight="1">
      <c r="A56" s="5" t="s">
        <v>37</v>
      </c>
      <c r="B56" s="5"/>
      <c r="C56" s="5"/>
      <c r="D56" s="5"/>
      <c r="E56" s="5"/>
      <c r="F56" s="5"/>
      <c r="G56" s="5"/>
      <c r="H56" s="5"/>
      <c r="I56" s="5"/>
    </row>
    <row r="57" spans="1:9" ht="16.5" customHeight="1">
      <c r="A57" s="5">
        <v>1</v>
      </c>
      <c r="B57" s="98" t="s">
        <v>66</v>
      </c>
      <c r="C57" s="98"/>
      <c r="D57" s="5" t="s">
        <v>24</v>
      </c>
      <c r="E57" s="5"/>
      <c r="F57" s="5"/>
      <c r="G57" s="5"/>
      <c r="H57" s="5"/>
      <c r="I57" s="5"/>
    </row>
    <row r="58" spans="1:9" ht="16.5" customHeight="1">
      <c r="A58" s="5">
        <v>2</v>
      </c>
      <c r="B58" s="98" t="s">
        <v>13</v>
      </c>
      <c r="C58" s="98"/>
      <c r="D58" s="5" t="s">
        <v>25</v>
      </c>
      <c r="E58" s="16"/>
      <c r="F58" s="5"/>
      <c r="G58" s="5"/>
      <c r="H58" s="5"/>
      <c r="I58" s="5"/>
    </row>
    <row r="59" spans="1:9" ht="16.5" customHeight="1">
      <c r="A59" s="5">
        <v>3</v>
      </c>
      <c r="B59" s="98" t="s">
        <v>14</v>
      </c>
      <c r="C59" s="98"/>
      <c r="D59" s="5" t="s">
        <v>26</v>
      </c>
      <c r="E59" s="5"/>
      <c r="F59" s="5"/>
      <c r="G59" s="5"/>
      <c r="H59" s="5"/>
      <c r="I59" s="5"/>
    </row>
    <row r="60" spans="1:9" ht="16.5" customHeight="1">
      <c r="A60" s="5">
        <v>4</v>
      </c>
      <c r="B60" s="98" t="s">
        <v>15</v>
      </c>
      <c r="C60" s="98"/>
      <c r="D60" s="5" t="s">
        <v>27</v>
      </c>
      <c r="E60" s="5"/>
      <c r="F60" s="5"/>
      <c r="G60" s="5"/>
      <c r="H60" s="5"/>
      <c r="I60" s="5"/>
    </row>
    <row r="61" spans="1:9" ht="16.5" customHeight="1">
      <c r="A61" s="5">
        <v>5</v>
      </c>
      <c r="B61" s="98" t="s">
        <v>23</v>
      </c>
      <c r="C61" s="98"/>
      <c r="D61" s="5" t="s">
        <v>28</v>
      </c>
      <c r="E61" s="5"/>
      <c r="F61" s="5"/>
      <c r="G61" s="5"/>
      <c r="H61" s="5"/>
      <c r="I61" s="5"/>
    </row>
    <row r="62" spans="1:9" ht="16.5" customHeight="1">
      <c r="A62" s="5">
        <v>6</v>
      </c>
      <c r="B62" s="98" t="s">
        <v>16</v>
      </c>
      <c r="C62" s="98"/>
      <c r="D62" s="5" t="s">
        <v>29</v>
      </c>
      <c r="E62" s="5"/>
      <c r="F62" s="5"/>
      <c r="G62" s="5"/>
      <c r="H62" s="5"/>
      <c r="I62" s="5"/>
    </row>
    <row r="63" spans="1:9" ht="16.5" customHeight="1">
      <c r="A63" s="5">
        <v>7</v>
      </c>
      <c r="B63" s="98" t="s">
        <v>60</v>
      </c>
      <c r="C63" s="98"/>
      <c r="D63" s="5" t="s">
        <v>61</v>
      </c>
      <c r="E63" s="5"/>
      <c r="F63" s="5"/>
      <c r="G63" s="5"/>
      <c r="H63" s="5"/>
      <c r="I63" s="5"/>
    </row>
    <row r="64" spans="1:9" ht="16.5" customHeight="1">
      <c r="A64" s="5">
        <v>8</v>
      </c>
      <c r="B64" s="98" t="s">
        <v>22</v>
      </c>
      <c r="C64" s="98"/>
      <c r="D64" s="5" t="s">
        <v>62</v>
      </c>
      <c r="E64" s="5"/>
      <c r="F64" s="5"/>
      <c r="G64" s="5"/>
      <c r="H64" s="5"/>
      <c r="I64" s="5"/>
    </row>
    <row r="65" spans="1:9" ht="16.5" customHeight="1">
      <c r="A65" s="5"/>
      <c r="B65" s="5"/>
      <c r="C65" s="5"/>
      <c r="D65" s="5"/>
      <c r="E65" s="5"/>
      <c r="F65" s="5"/>
      <c r="G65" s="5"/>
      <c r="H65" s="5"/>
      <c r="I65" s="5"/>
    </row>
    <row r="75" ht="13.5" customHeight="1"/>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ht="12.75">
      <c r="J87" s="5"/>
    </row>
    <row r="88" spans="1:10" ht="12.75">
      <c r="A88" s="5"/>
      <c r="B88" s="5"/>
      <c r="C88" s="5"/>
      <c r="D88" s="5"/>
      <c r="E88" s="5"/>
      <c r="F88" s="5"/>
      <c r="G88" s="5"/>
      <c r="H88" s="5"/>
      <c r="I88" s="5"/>
      <c r="J88" s="5"/>
    </row>
  </sheetData>
  <sheetProtection/>
  <mergeCells count="15">
    <mergeCell ref="I4:I5"/>
    <mergeCell ref="B64:C64"/>
    <mergeCell ref="A49:B49"/>
    <mergeCell ref="B61:C61"/>
    <mergeCell ref="A50:B50"/>
    <mergeCell ref="J4:J5"/>
    <mergeCell ref="B60:C60"/>
    <mergeCell ref="B62:C62"/>
    <mergeCell ref="B63:C63"/>
    <mergeCell ref="B57:C57"/>
    <mergeCell ref="B58:C58"/>
    <mergeCell ref="B59:C59"/>
    <mergeCell ref="A51:B51"/>
    <mergeCell ref="A4:B5"/>
    <mergeCell ref="E4:E5"/>
  </mergeCells>
  <printOptions/>
  <pageMargins left="0.7" right="0.7" top="0.75" bottom="0.75" header="0.3" footer="0.3"/>
  <pageSetup fitToHeight="1"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spans="1:3" ht="16.5" customHeight="1">
      <c r="A1" s="2" t="s">
        <v>106</v>
      </c>
      <c r="C1" s="2"/>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c r="A14" s="12" t="s">
        <v>76</v>
      </c>
      <c r="B14" s="32" t="s">
        <v>0</v>
      </c>
      <c r="C14" s="24">
        <v>14491</v>
      </c>
      <c r="D14" s="24">
        <v>54684</v>
      </c>
      <c r="E14" s="24">
        <v>15355</v>
      </c>
      <c r="F14" s="24">
        <v>38928</v>
      </c>
      <c r="G14" s="19">
        <v>0.71</v>
      </c>
      <c r="H14" s="19">
        <v>1.06</v>
      </c>
      <c r="I14" s="24">
        <v>4925</v>
      </c>
      <c r="J14" s="29">
        <v>9</v>
      </c>
    </row>
    <row r="15" spans="1:10" s="5" customFormat="1" ht="16.5" customHeight="1">
      <c r="A15" s="12" t="s">
        <v>77</v>
      </c>
      <c r="B15" s="32" t="s">
        <v>64</v>
      </c>
      <c r="C15" s="24">
        <v>12841</v>
      </c>
      <c r="D15" s="24">
        <v>48529</v>
      </c>
      <c r="E15" s="24">
        <v>17039</v>
      </c>
      <c r="F15" s="24">
        <v>44556</v>
      </c>
      <c r="G15" s="19">
        <v>0.92</v>
      </c>
      <c r="H15" s="19">
        <v>1.33</v>
      </c>
      <c r="I15" s="24">
        <v>4340</v>
      </c>
      <c r="J15" s="29">
        <v>8.9</v>
      </c>
    </row>
    <row r="16" spans="1:10" s="5" customFormat="1" ht="16.5" customHeight="1">
      <c r="A16" s="12" t="s">
        <v>78</v>
      </c>
      <c r="B16" s="32" t="s">
        <v>64</v>
      </c>
      <c r="C16" s="24">
        <v>12172</v>
      </c>
      <c r="D16" s="24">
        <v>45470</v>
      </c>
      <c r="E16" s="24">
        <v>17552</v>
      </c>
      <c r="F16" s="24">
        <v>46810</v>
      </c>
      <c r="G16" s="19">
        <v>1.03</v>
      </c>
      <c r="H16" s="19">
        <v>1.44</v>
      </c>
      <c r="I16" s="24">
        <v>4085</v>
      </c>
      <c r="J16" s="29">
        <v>9</v>
      </c>
    </row>
    <row r="17" spans="1:10" s="5" customFormat="1" ht="16.5" customHeight="1">
      <c r="A17" s="12" t="s">
        <v>79</v>
      </c>
      <c r="B17" s="32" t="s">
        <v>64</v>
      </c>
      <c r="C17" s="24">
        <v>11806</v>
      </c>
      <c r="D17" s="24">
        <v>43481</v>
      </c>
      <c r="E17" s="24">
        <v>17228</v>
      </c>
      <c r="F17" s="24">
        <v>46351</v>
      </c>
      <c r="G17" s="19">
        <v>1.07</v>
      </c>
      <c r="H17" s="19">
        <v>1.46</v>
      </c>
      <c r="I17" s="24">
        <v>3724</v>
      </c>
      <c r="J17" s="29">
        <v>8.6</v>
      </c>
    </row>
    <row r="18" spans="1:10" s="5" customFormat="1" ht="16.5" customHeight="1">
      <c r="A18" s="12" t="s">
        <v>80</v>
      </c>
      <c r="B18" s="32" t="s">
        <v>64</v>
      </c>
      <c r="C18" s="24">
        <v>11165</v>
      </c>
      <c r="D18" s="24">
        <v>41452</v>
      </c>
      <c r="E18" s="24">
        <v>15757</v>
      </c>
      <c r="F18" s="24">
        <v>42431</v>
      </c>
      <c r="G18" s="19">
        <v>1.02</v>
      </c>
      <c r="H18" s="19">
        <v>1.41</v>
      </c>
      <c r="I18" s="24">
        <v>3619</v>
      </c>
      <c r="J18" s="29">
        <v>8.7</v>
      </c>
    </row>
    <row r="19" spans="1:10" s="5" customFormat="1" ht="16.5" customHeight="1">
      <c r="A19" s="12" t="s">
        <v>83</v>
      </c>
      <c r="B19" s="32" t="s">
        <v>64</v>
      </c>
      <c r="C19" s="24">
        <v>10387</v>
      </c>
      <c r="D19" s="24">
        <v>39523</v>
      </c>
      <c r="E19" s="24">
        <v>16143</v>
      </c>
      <c r="F19" s="24">
        <v>43841</v>
      </c>
      <c r="G19" s="19">
        <v>1.11</v>
      </c>
      <c r="H19" s="19">
        <v>1.55</v>
      </c>
      <c r="I19" s="24">
        <v>3240</v>
      </c>
      <c r="J19" s="29">
        <v>8.2</v>
      </c>
    </row>
    <row r="20" spans="1:10" s="5" customFormat="1" ht="16.5" customHeight="1">
      <c r="A20" s="12" t="s">
        <v>107</v>
      </c>
      <c r="B20" s="32" t="s">
        <v>64</v>
      </c>
      <c r="C20" s="24">
        <v>9823</v>
      </c>
      <c r="D20" s="24">
        <v>37789</v>
      </c>
      <c r="E20" s="24">
        <v>15680</v>
      </c>
      <c r="F20" s="24">
        <v>43249</v>
      </c>
      <c r="G20" s="19">
        <v>1.14</v>
      </c>
      <c r="H20" s="19">
        <v>1.6</v>
      </c>
      <c r="I20" s="24">
        <v>3168</v>
      </c>
      <c r="J20" s="29">
        <v>8.4</v>
      </c>
    </row>
    <row r="21" spans="1:10" s="5" customFormat="1" ht="16.5" customHeight="1">
      <c r="A21" s="12" t="s">
        <v>108</v>
      </c>
      <c r="B21" s="32" t="s">
        <v>64</v>
      </c>
      <c r="C21" s="24">
        <v>8578</v>
      </c>
      <c r="D21" s="24">
        <v>35459</v>
      </c>
      <c r="E21" s="24">
        <v>15045</v>
      </c>
      <c r="F21" s="24">
        <v>41042</v>
      </c>
      <c r="G21" s="19">
        <v>1.16</v>
      </c>
      <c r="H21" s="19">
        <v>1.75</v>
      </c>
      <c r="I21" s="24">
        <v>2510</v>
      </c>
      <c r="J21" s="29">
        <v>7.1</v>
      </c>
    </row>
    <row r="22" spans="1:10" s="5" customFormat="1" ht="16.5" customHeight="1">
      <c r="A22" s="12" t="s">
        <v>109</v>
      </c>
      <c r="B22" s="32" t="s">
        <v>64</v>
      </c>
      <c r="C22" s="24">
        <v>8780</v>
      </c>
      <c r="D22" s="24">
        <v>36522</v>
      </c>
      <c r="E22" s="24">
        <v>17291</v>
      </c>
      <c r="F22" s="24">
        <v>47986</v>
      </c>
      <c r="G22" s="19">
        <v>1.31</v>
      </c>
      <c r="H22" s="19">
        <v>1.97</v>
      </c>
      <c r="I22" s="24">
        <v>2813</v>
      </c>
      <c r="J22" s="29">
        <v>7.7</v>
      </c>
    </row>
    <row r="23" spans="1:10" s="5" customFormat="1" ht="16.5" customHeight="1">
      <c r="A23" s="8" t="s">
        <v>110</v>
      </c>
      <c r="B23" s="69" t="s">
        <v>1</v>
      </c>
      <c r="C23" s="21">
        <v>677</v>
      </c>
      <c r="D23" s="21">
        <v>2805</v>
      </c>
      <c r="E23" s="22">
        <v>1278</v>
      </c>
      <c r="F23" s="21">
        <v>3598</v>
      </c>
      <c r="G23" s="80">
        <v>1.28</v>
      </c>
      <c r="H23" s="17">
        <v>1.89</v>
      </c>
      <c r="I23" s="83">
        <v>161</v>
      </c>
      <c r="J23" s="27">
        <v>5.7</v>
      </c>
    </row>
    <row r="24" spans="1:10" s="5" customFormat="1" ht="16.5" customHeight="1">
      <c r="A24" s="12"/>
      <c r="B24" s="70" t="s">
        <v>2</v>
      </c>
      <c r="C24" s="24">
        <v>828</v>
      </c>
      <c r="D24" s="24">
        <v>2983</v>
      </c>
      <c r="E24" s="25">
        <v>1376</v>
      </c>
      <c r="F24" s="24">
        <v>3765</v>
      </c>
      <c r="G24" s="81">
        <v>1.26</v>
      </c>
      <c r="H24" s="19">
        <v>1.66</v>
      </c>
      <c r="I24" s="84">
        <v>254</v>
      </c>
      <c r="J24" s="29">
        <v>8.5</v>
      </c>
    </row>
    <row r="25" spans="1:10" s="5" customFormat="1" ht="16.5" customHeight="1">
      <c r="A25" s="12"/>
      <c r="B25" s="70" t="s">
        <v>3</v>
      </c>
      <c r="C25" s="24">
        <v>806</v>
      </c>
      <c r="D25" s="24">
        <v>3061</v>
      </c>
      <c r="E25" s="25">
        <v>1514</v>
      </c>
      <c r="F25" s="24">
        <v>3828</v>
      </c>
      <c r="G25" s="81">
        <v>1.25</v>
      </c>
      <c r="H25" s="19">
        <v>1.88</v>
      </c>
      <c r="I25" s="84">
        <v>241</v>
      </c>
      <c r="J25" s="29">
        <v>7.9</v>
      </c>
    </row>
    <row r="26" spans="1:10" s="5" customFormat="1" ht="16.5" customHeight="1">
      <c r="A26" s="12"/>
      <c r="B26" s="70" t="s">
        <v>4</v>
      </c>
      <c r="C26" s="24">
        <v>1023</v>
      </c>
      <c r="D26" s="24">
        <v>3336</v>
      </c>
      <c r="E26" s="25">
        <v>1440</v>
      </c>
      <c r="F26" s="24">
        <v>3920</v>
      </c>
      <c r="G26" s="81">
        <v>1.18</v>
      </c>
      <c r="H26" s="19">
        <v>1.41</v>
      </c>
      <c r="I26" s="84">
        <v>369</v>
      </c>
      <c r="J26" s="29">
        <v>11.1</v>
      </c>
    </row>
    <row r="27" spans="1:10" s="5" customFormat="1" ht="16.5" customHeight="1">
      <c r="A27" s="12"/>
      <c r="B27" s="70" t="s">
        <v>5</v>
      </c>
      <c r="C27" s="24">
        <v>663</v>
      </c>
      <c r="D27" s="25">
        <v>3089</v>
      </c>
      <c r="E27" s="25">
        <v>1405</v>
      </c>
      <c r="F27" s="24">
        <v>3926</v>
      </c>
      <c r="G27" s="81">
        <v>1.27</v>
      </c>
      <c r="H27" s="19">
        <v>2.12</v>
      </c>
      <c r="I27" s="84">
        <v>252</v>
      </c>
      <c r="J27" s="29">
        <v>8.2</v>
      </c>
    </row>
    <row r="28" spans="1:10" s="5" customFormat="1" ht="16.5" customHeight="1">
      <c r="A28" s="12"/>
      <c r="B28" s="70" t="s">
        <v>6</v>
      </c>
      <c r="C28" s="24">
        <v>762</v>
      </c>
      <c r="D28" s="25">
        <v>3057</v>
      </c>
      <c r="E28" s="25">
        <v>1519</v>
      </c>
      <c r="F28" s="24">
        <v>4056</v>
      </c>
      <c r="G28" s="81">
        <v>1.33</v>
      </c>
      <c r="H28" s="19">
        <v>1.99</v>
      </c>
      <c r="I28" s="84">
        <v>279</v>
      </c>
      <c r="J28" s="29">
        <v>9.1</v>
      </c>
    </row>
    <row r="29" spans="1:10" s="5" customFormat="1" ht="16.5" customHeight="1">
      <c r="A29" s="12"/>
      <c r="B29" s="70" t="s">
        <v>7</v>
      </c>
      <c r="C29" s="24">
        <v>723</v>
      </c>
      <c r="D29" s="25">
        <v>2949</v>
      </c>
      <c r="E29" s="25">
        <v>1571</v>
      </c>
      <c r="F29" s="24">
        <v>4219</v>
      </c>
      <c r="G29" s="81">
        <v>1.43</v>
      </c>
      <c r="H29" s="19">
        <v>2.17</v>
      </c>
      <c r="I29" s="84">
        <v>209</v>
      </c>
      <c r="J29" s="29">
        <v>7.1</v>
      </c>
    </row>
    <row r="30" spans="1:10" s="5" customFormat="1" ht="16.5" customHeight="1">
      <c r="A30" s="12"/>
      <c r="B30" s="70" t="s">
        <v>8</v>
      </c>
      <c r="C30" s="24">
        <v>740</v>
      </c>
      <c r="D30" s="25">
        <v>3089</v>
      </c>
      <c r="E30" s="25">
        <v>1429</v>
      </c>
      <c r="F30" s="24">
        <v>4192</v>
      </c>
      <c r="G30" s="81">
        <v>1.36</v>
      </c>
      <c r="H30" s="19">
        <v>1.93</v>
      </c>
      <c r="I30" s="84">
        <v>216</v>
      </c>
      <c r="J30" s="29">
        <v>7</v>
      </c>
    </row>
    <row r="31" spans="1:10" s="5" customFormat="1" ht="16.5" customHeight="1">
      <c r="A31" s="12"/>
      <c r="B31" s="70" t="s">
        <v>9</v>
      </c>
      <c r="C31" s="24">
        <v>747</v>
      </c>
      <c r="D31" s="25">
        <v>3171</v>
      </c>
      <c r="E31" s="25">
        <v>1390</v>
      </c>
      <c r="F31" s="24">
        <v>4123</v>
      </c>
      <c r="G31" s="81">
        <v>1.3</v>
      </c>
      <c r="H31" s="19">
        <v>1.86</v>
      </c>
      <c r="I31" s="84">
        <v>217</v>
      </c>
      <c r="J31" s="29">
        <v>6.8</v>
      </c>
    </row>
    <row r="32" spans="1:10" s="5" customFormat="1" ht="16.5" customHeight="1">
      <c r="A32" s="12"/>
      <c r="B32" s="70" t="s">
        <v>10</v>
      </c>
      <c r="C32" s="24">
        <v>645</v>
      </c>
      <c r="D32" s="25">
        <v>3125</v>
      </c>
      <c r="E32" s="25">
        <v>1314</v>
      </c>
      <c r="F32" s="24">
        <v>4102</v>
      </c>
      <c r="G32" s="81">
        <v>1.31</v>
      </c>
      <c r="H32" s="19">
        <v>2.04</v>
      </c>
      <c r="I32" s="84">
        <v>215</v>
      </c>
      <c r="J32" s="29">
        <v>6.9</v>
      </c>
    </row>
    <row r="33" spans="1:10" s="5" customFormat="1" ht="16.5" customHeight="1">
      <c r="A33" s="12"/>
      <c r="B33" s="70" t="s">
        <v>11</v>
      </c>
      <c r="C33" s="24">
        <v>621</v>
      </c>
      <c r="D33" s="25">
        <v>3008</v>
      </c>
      <c r="E33" s="25">
        <v>1675</v>
      </c>
      <c r="F33" s="24">
        <v>4169</v>
      </c>
      <c r="G33" s="81">
        <v>1.39</v>
      </c>
      <c r="H33" s="19">
        <v>2.7</v>
      </c>
      <c r="I33" s="84">
        <v>214</v>
      </c>
      <c r="J33" s="29">
        <v>7.1</v>
      </c>
    </row>
    <row r="34" spans="1:10" s="5" customFormat="1" ht="16.5" customHeight="1">
      <c r="A34" s="14"/>
      <c r="B34" s="71" t="s">
        <v>12</v>
      </c>
      <c r="C34" s="26">
        <v>545</v>
      </c>
      <c r="D34" s="26">
        <v>2849</v>
      </c>
      <c r="E34" s="26">
        <v>1380</v>
      </c>
      <c r="F34" s="79">
        <v>4088</v>
      </c>
      <c r="G34" s="82">
        <v>1.43</v>
      </c>
      <c r="H34" s="20">
        <v>2.53</v>
      </c>
      <c r="I34" s="85">
        <v>186</v>
      </c>
      <c r="J34" s="30">
        <v>6.5</v>
      </c>
    </row>
    <row r="35" spans="1:10" s="5" customFormat="1" ht="16.5" customHeight="1">
      <c r="A35" s="8" t="s">
        <v>111</v>
      </c>
      <c r="B35" s="69" t="s">
        <v>1</v>
      </c>
      <c r="C35" s="21">
        <v>742</v>
      </c>
      <c r="D35" s="21">
        <v>2937</v>
      </c>
      <c r="E35" s="22">
        <v>1368</v>
      </c>
      <c r="F35" s="21">
        <v>4161</v>
      </c>
      <c r="G35" s="80">
        <f>IF(D35="","",ROUND(F35/D35,2))</f>
        <v>1.42</v>
      </c>
      <c r="H35" s="17">
        <f>IF(C35="","",ROUND(E35/C35,2))</f>
        <v>1.84</v>
      </c>
      <c r="I35" s="83">
        <v>173</v>
      </c>
      <c r="J35" s="27">
        <f>IF(D35="","",ROUND(I35/D35*100,1))</f>
        <v>5.9</v>
      </c>
    </row>
    <row r="36" spans="1:10" s="5" customFormat="1" ht="16.5" customHeight="1">
      <c r="A36" s="12"/>
      <c r="B36" s="70" t="s">
        <v>2</v>
      </c>
      <c r="C36" s="24">
        <v>755</v>
      </c>
      <c r="D36" s="24">
        <v>3059</v>
      </c>
      <c r="E36" s="25">
        <v>1842</v>
      </c>
      <c r="F36" s="24">
        <v>4395</v>
      </c>
      <c r="G36" s="81">
        <f aca="true" t="shared" si="0" ref="G36:G46">IF(D36="","",ROUND(F36/D36,2))</f>
        <v>1.44</v>
      </c>
      <c r="H36" s="19">
        <f aca="true" t="shared" si="1" ref="H36:H46">IF(C36="","",ROUND(E36/C36,2))</f>
        <v>2.44</v>
      </c>
      <c r="I36" s="84">
        <v>205</v>
      </c>
      <c r="J36" s="29">
        <f aca="true" t="shared" si="2" ref="J36:J46">IF(D36="","",ROUND(I36/D36*100,1))</f>
        <v>6.7</v>
      </c>
    </row>
    <row r="37" spans="1:10" s="5" customFormat="1" ht="16.5" customHeight="1">
      <c r="A37" s="12"/>
      <c r="B37" s="70" t="s">
        <v>3</v>
      </c>
      <c r="C37" s="24">
        <v>801</v>
      </c>
      <c r="D37" s="24">
        <v>3190</v>
      </c>
      <c r="E37" s="25">
        <v>1524</v>
      </c>
      <c r="F37" s="24">
        <v>4385</v>
      </c>
      <c r="G37" s="81">
        <f t="shared" si="0"/>
        <v>1.37</v>
      </c>
      <c r="H37" s="19">
        <f t="shared" si="1"/>
        <v>1.9</v>
      </c>
      <c r="I37" s="84">
        <v>252</v>
      </c>
      <c r="J37" s="29">
        <f t="shared" si="2"/>
        <v>7.9</v>
      </c>
    </row>
    <row r="38" spans="1:10" s="5" customFormat="1" ht="16.5" customHeight="1">
      <c r="A38" s="12"/>
      <c r="B38" s="70" t="s">
        <v>4</v>
      </c>
      <c r="C38" s="24">
        <v>1079</v>
      </c>
      <c r="D38" s="24">
        <v>3450</v>
      </c>
      <c r="E38" s="25">
        <v>1503</v>
      </c>
      <c r="F38" s="24">
        <v>4418</v>
      </c>
      <c r="G38" s="81">
        <f t="shared" si="0"/>
        <v>1.28</v>
      </c>
      <c r="H38" s="19">
        <f t="shared" si="1"/>
        <v>1.39</v>
      </c>
      <c r="I38" s="84">
        <v>338</v>
      </c>
      <c r="J38" s="29">
        <f t="shared" si="2"/>
        <v>9.8</v>
      </c>
    </row>
    <row r="39" spans="1:10" s="5" customFormat="1" ht="16.5" customHeight="1">
      <c r="A39" s="12"/>
      <c r="B39" s="70" t="s">
        <v>5</v>
      </c>
      <c r="C39" s="24">
        <v>744</v>
      </c>
      <c r="D39" s="25">
        <v>3345</v>
      </c>
      <c r="E39" s="25">
        <v>1575</v>
      </c>
      <c r="F39" s="24">
        <v>4288</v>
      </c>
      <c r="G39" s="81">
        <f t="shared" si="0"/>
        <v>1.28</v>
      </c>
      <c r="H39" s="19">
        <f t="shared" si="1"/>
        <v>2.12</v>
      </c>
      <c r="I39" s="84">
        <v>233</v>
      </c>
      <c r="J39" s="29">
        <f t="shared" si="2"/>
        <v>7</v>
      </c>
    </row>
    <row r="40" spans="1:10" s="5" customFormat="1" ht="16.5" customHeight="1">
      <c r="A40" s="12"/>
      <c r="B40" s="70" t="s">
        <v>6</v>
      </c>
      <c r="C40" s="24">
        <v>683</v>
      </c>
      <c r="D40" s="25">
        <v>3192</v>
      </c>
      <c r="E40" s="25">
        <v>1519</v>
      </c>
      <c r="F40" s="24">
        <v>4346</v>
      </c>
      <c r="G40" s="81">
        <f t="shared" si="0"/>
        <v>1.36</v>
      </c>
      <c r="H40" s="19">
        <f t="shared" si="1"/>
        <v>2.22</v>
      </c>
      <c r="I40" s="84">
        <v>244</v>
      </c>
      <c r="J40" s="29">
        <f t="shared" si="2"/>
        <v>7.6</v>
      </c>
    </row>
    <row r="41" spans="1:10" s="5" customFormat="1" ht="16.5" customHeight="1">
      <c r="A41" s="12"/>
      <c r="B41" s="70" t="s">
        <v>7</v>
      </c>
      <c r="C41" s="24">
        <v>690</v>
      </c>
      <c r="D41" s="25">
        <v>3012</v>
      </c>
      <c r="E41" s="25">
        <v>1588</v>
      </c>
      <c r="F41" s="24">
        <v>4409</v>
      </c>
      <c r="G41" s="81">
        <f t="shared" si="0"/>
        <v>1.46</v>
      </c>
      <c r="H41" s="19">
        <f t="shared" si="1"/>
        <v>2.3</v>
      </c>
      <c r="I41" s="84">
        <v>194</v>
      </c>
      <c r="J41" s="29">
        <f t="shared" si="2"/>
        <v>6.4</v>
      </c>
    </row>
    <row r="42" spans="1:10" s="5" customFormat="1" ht="16.5" customHeight="1">
      <c r="A42" s="12"/>
      <c r="B42" s="70" t="s">
        <v>8</v>
      </c>
      <c r="C42" s="24">
        <v>707</v>
      </c>
      <c r="D42" s="25">
        <v>3044</v>
      </c>
      <c r="E42" s="25">
        <v>1606</v>
      </c>
      <c r="F42" s="24">
        <v>4409</v>
      </c>
      <c r="G42" s="81">
        <f t="shared" si="0"/>
        <v>1.45</v>
      </c>
      <c r="H42" s="19">
        <f t="shared" si="1"/>
        <v>2.27</v>
      </c>
      <c r="I42" s="84">
        <v>198</v>
      </c>
      <c r="J42" s="29">
        <f t="shared" si="2"/>
        <v>6.5</v>
      </c>
    </row>
    <row r="43" spans="1:10" s="5" customFormat="1" ht="16.5" customHeight="1">
      <c r="A43" s="12"/>
      <c r="B43" s="70" t="s">
        <v>9</v>
      </c>
      <c r="C43" s="24">
        <v>657</v>
      </c>
      <c r="D43" s="25">
        <v>2989</v>
      </c>
      <c r="E43" s="25">
        <v>1463</v>
      </c>
      <c r="F43" s="24">
        <v>4409</v>
      </c>
      <c r="G43" s="81">
        <f t="shared" si="0"/>
        <v>1.48</v>
      </c>
      <c r="H43" s="19">
        <f t="shared" si="1"/>
        <v>2.23</v>
      </c>
      <c r="I43" s="84">
        <v>211</v>
      </c>
      <c r="J43" s="29">
        <f t="shared" si="2"/>
        <v>7.1</v>
      </c>
    </row>
    <row r="44" spans="1:10" s="5" customFormat="1" ht="16.5" customHeight="1">
      <c r="A44" s="12"/>
      <c r="B44" s="70" t="s">
        <v>10</v>
      </c>
      <c r="C44" s="24">
        <v>639</v>
      </c>
      <c r="D44" s="25">
        <v>2879</v>
      </c>
      <c r="E44" s="25">
        <v>1516</v>
      </c>
      <c r="F44" s="24">
        <v>4305</v>
      </c>
      <c r="G44" s="81">
        <f t="shared" si="0"/>
        <v>1.5</v>
      </c>
      <c r="H44" s="19">
        <f t="shared" si="1"/>
        <v>2.37</v>
      </c>
      <c r="I44" s="84">
        <v>208</v>
      </c>
      <c r="J44" s="29">
        <f t="shared" si="2"/>
        <v>7.2</v>
      </c>
    </row>
    <row r="45" spans="1:10" s="5" customFormat="1" ht="16.5" customHeight="1">
      <c r="A45" s="12"/>
      <c r="B45" s="70" t="s">
        <v>11</v>
      </c>
      <c r="C45" s="24">
        <v>586</v>
      </c>
      <c r="D45" s="25">
        <v>2688</v>
      </c>
      <c r="E45" s="25">
        <v>1407</v>
      </c>
      <c r="F45" s="24">
        <v>4143</v>
      </c>
      <c r="G45" s="81">
        <f>IF(D45="","",ROUND(F45/D45,2))</f>
        <v>1.54</v>
      </c>
      <c r="H45" s="19">
        <f t="shared" si="1"/>
        <v>2.4</v>
      </c>
      <c r="I45" s="84">
        <v>208</v>
      </c>
      <c r="J45" s="29">
        <f t="shared" si="2"/>
        <v>7.7</v>
      </c>
    </row>
    <row r="46" spans="1:10" s="5" customFormat="1" ht="16.5" customHeight="1">
      <c r="A46" s="14"/>
      <c r="B46" s="71" t="s">
        <v>12</v>
      </c>
      <c r="C46" s="26">
        <v>555</v>
      </c>
      <c r="D46" s="26">
        <v>2537</v>
      </c>
      <c r="E46" s="26">
        <v>1333</v>
      </c>
      <c r="F46" s="79">
        <v>4040</v>
      </c>
      <c r="G46" s="82">
        <f t="shared" si="0"/>
        <v>1.59</v>
      </c>
      <c r="H46" s="20">
        <f t="shared" si="1"/>
        <v>2.4</v>
      </c>
      <c r="I46" s="85">
        <v>131</v>
      </c>
      <c r="J46" s="30">
        <f t="shared" si="2"/>
        <v>5.2</v>
      </c>
    </row>
    <row r="47" spans="1:5" s="5" customFormat="1" ht="16.5" customHeight="1" thickBot="1">
      <c r="A47" s="46" t="s">
        <v>58</v>
      </c>
      <c r="B47" s="47"/>
      <c r="C47" s="47"/>
      <c r="D47" s="47"/>
      <c r="E47" s="1"/>
    </row>
    <row r="48" spans="1:10" s="5" customFormat="1" ht="16.5" customHeight="1">
      <c r="A48" s="101" t="str">
        <f>"2022（令和4）年"&amp;COUNTA(C35:C46)&amp;"月迄"</f>
        <v>2022（令和4）年12月迄</v>
      </c>
      <c r="B48" s="102"/>
      <c r="C48" s="48">
        <f>SUM(C35:C46)</f>
        <v>8638</v>
      </c>
      <c r="D48" s="48">
        <f>SUM(D35:D46)</f>
        <v>36322</v>
      </c>
      <c r="E48" s="48">
        <f>SUM(E35:E46)</f>
        <v>18244</v>
      </c>
      <c r="F48" s="48">
        <f>SUM(F35:F46)</f>
        <v>51708</v>
      </c>
      <c r="G48" s="61">
        <f>ROUND(F48/D48,2)</f>
        <v>1.42</v>
      </c>
      <c r="H48" s="61">
        <f>ROUND(E48/C48,2)</f>
        <v>2.11</v>
      </c>
      <c r="I48" s="50">
        <f>SUM(I35:I46)</f>
        <v>2595</v>
      </c>
      <c r="J48" s="77">
        <f>ROUND(I48/D48*100,1)</f>
        <v>7.1</v>
      </c>
    </row>
    <row r="49" spans="1:10" s="5" customFormat="1" ht="16.5" customHeight="1">
      <c r="A49" s="103" t="str">
        <f>"前年"&amp;COUNTA(C35:C46)&amp;"月迄"</f>
        <v>前年12月迄</v>
      </c>
      <c r="B49" s="104"/>
      <c r="C49" s="51">
        <f ca="1">SUM(C23:(INDIRECT("c"&amp;COUNT($C35:$C46)+22)))</f>
        <v>8780</v>
      </c>
      <c r="D49" s="51">
        <f ca="1">SUM(D23:(INDIRECT("d"&amp;COUNT($C35:$C46)+22)))</f>
        <v>36522</v>
      </c>
      <c r="E49" s="51">
        <f ca="1">SUM(E23:(INDIRECT("e"&amp;COUNT($C35:$C46)+22)))</f>
        <v>17291</v>
      </c>
      <c r="F49" s="51">
        <f ca="1">SUM(F23:(INDIRECT("f"&amp;COUNT($C35:$C46)+22)))</f>
        <v>47986</v>
      </c>
      <c r="G49" s="73">
        <f>ROUND(F49/D49,2)</f>
        <v>1.31</v>
      </c>
      <c r="H49" s="73">
        <f>ROUND(E49/C49,2)</f>
        <v>1.97</v>
      </c>
      <c r="I49" s="51">
        <f ca="1">SUM(I23:(INDIRECT("i"&amp;COUNT($C35:$C46)+22)))</f>
        <v>2813</v>
      </c>
      <c r="J49" s="76">
        <f>ROUND(I49/D49*100,1)</f>
        <v>7.7</v>
      </c>
    </row>
    <row r="50" spans="1:10" s="5" customFormat="1" ht="16.5" customHeight="1" thickBot="1">
      <c r="A50" s="99" t="s">
        <v>59</v>
      </c>
      <c r="B50" s="100"/>
      <c r="C50" s="54">
        <f aca="true" t="shared" si="3" ref="C50:J50">C48-C49</f>
        <v>-142</v>
      </c>
      <c r="D50" s="54">
        <f t="shared" si="3"/>
        <v>-200</v>
      </c>
      <c r="E50" s="72">
        <f t="shared" si="3"/>
        <v>953</v>
      </c>
      <c r="F50" s="56">
        <f t="shared" si="3"/>
        <v>3722</v>
      </c>
      <c r="G50" s="63">
        <f t="shared" si="3"/>
        <v>0.10999999999999988</v>
      </c>
      <c r="H50" s="63">
        <f t="shared" si="3"/>
        <v>0.1399999999999999</v>
      </c>
      <c r="I50" s="56">
        <f>I48-I49</f>
        <v>-218</v>
      </c>
      <c r="J50" s="66">
        <f t="shared" si="3"/>
        <v>-0.6000000000000005</v>
      </c>
    </row>
    <row r="51" spans="1:10" s="5" customFormat="1" ht="16.5" customHeight="1">
      <c r="A51" s="5" t="s">
        <v>38</v>
      </c>
      <c r="J51" s="1"/>
    </row>
    <row r="52" spans="1:9" ht="16.5" customHeight="1">
      <c r="A52" s="5" t="s">
        <v>39</v>
      </c>
      <c r="B52" s="5"/>
      <c r="C52" s="5"/>
      <c r="D52" s="5"/>
      <c r="E52" s="5"/>
      <c r="F52" s="5"/>
      <c r="G52" s="5"/>
      <c r="H52" s="5"/>
      <c r="I52" s="5"/>
    </row>
    <row r="53" spans="1:9" ht="16.5" customHeight="1">
      <c r="A53" s="5"/>
      <c r="B53" s="5"/>
      <c r="C53" s="5"/>
      <c r="D53" s="5"/>
      <c r="E53" s="5"/>
      <c r="F53" s="5"/>
      <c r="G53" s="5"/>
      <c r="H53" s="5"/>
      <c r="I53" s="5"/>
    </row>
    <row r="54" spans="1:9" ht="16.5" customHeight="1">
      <c r="A54" s="5" t="s">
        <v>63</v>
      </c>
      <c r="B54" s="5"/>
      <c r="C54" s="5"/>
      <c r="D54" s="5"/>
      <c r="E54" s="5"/>
      <c r="F54" s="5"/>
      <c r="G54" s="5"/>
      <c r="H54" s="5"/>
      <c r="I54" s="5"/>
    </row>
    <row r="55" spans="1:9" ht="16.5" customHeight="1">
      <c r="A55" s="5" t="s">
        <v>37</v>
      </c>
      <c r="B55" s="5"/>
      <c r="C55" s="5"/>
      <c r="D55" s="5"/>
      <c r="E55" s="5"/>
      <c r="F55" s="5"/>
      <c r="G55" s="5"/>
      <c r="H55" s="5"/>
      <c r="I55" s="5"/>
    </row>
    <row r="56" spans="1:9" ht="16.5" customHeight="1">
      <c r="A56" s="5">
        <v>1</v>
      </c>
      <c r="B56" s="98" t="s">
        <v>66</v>
      </c>
      <c r="C56" s="98"/>
      <c r="D56" s="5" t="s">
        <v>24</v>
      </c>
      <c r="E56" s="5"/>
      <c r="F56" s="5"/>
      <c r="G56" s="5"/>
      <c r="H56" s="5"/>
      <c r="I56" s="5"/>
    </row>
    <row r="57" spans="1:9" ht="16.5" customHeight="1">
      <c r="A57" s="5">
        <v>2</v>
      </c>
      <c r="B57" s="98" t="s">
        <v>13</v>
      </c>
      <c r="C57" s="98"/>
      <c r="D57" s="5" t="s">
        <v>25</v>
      </c>
      <c r="E57" s="16"/>
      <c r="F57" s="5"/>
      <c r="G57" s="5"/>
      <c r="H57" s="5"/>
      <c r="I57" s="5"/>
    </row>
    <row r="58" spans="1:9" ht="16.5" customHeight="1">
      <c r="A58" s="5">
        <v>3</v>
      </c>
      <c r="B58" s="98" t="s">
        <v>14</v>
      </c>
      <c r="C58" s="98"/>
      <c r="D58" s="5" t="s">
        <v>26</v>
      </c>
      <c r="E58" s="5"/>
      <c r="F58" s="5"/>
      <c r="G58" s="5"/>
      <c r="H58" s="5"/>
      <c r="I58" s="5"/>
    </row>
    <row r="59" spans="1:9" ht="16.5" customHeight="1">
      <c r="A59" s="5">
        <v>4</v>
      </c>
      <c r="B59" s="98" t="s">
        <v>15</v>
      </c>
      <c r="C59" s="98"/>
      <c r="D59" s="5" t="s">
        <v>27</v>
      </c>
      <c r="E59" s="5"/>
      <c r="F59" s="5"/>
      <c r="G59" s="5"/>
      <c r="H59" s="5"/>
      <c r="I59" s="5"/>
    </row>
    <row r="60" spans="1:9" ht="16.5" customHeight="1">
      <c r="A60" s="5">
        <v>5</v>
      </c>
      <c r="B60" s="98" t="s">
        <v>23</v>
      </c>
      <c r="C60" s="98"/>
      <c r="D60" s="5" t="s">
        <v>28</v>
      </c>
      <c r="E60" s="5"/>
      <c r="F60" s="5"/>
      <c r="G60" s="5"/>
      <c r="H60" s="5"/>
      <c r="I60" s="5"/>
    </row>
    <row r="61" spans="1:9" ht="16.5" customHeight="1">
      <c r="A61" s="5">
        <v>6</v>
      </c>
      <c r="B61" s="98" t="s">
        <v>16</v>
      </c>
      <c r="C61" s="98"/>
      <c r="D61" s="5" t="s">
        <v>29</v>
      </c>
      <c r="E61" s="5"/>
      <c r="F61" s="5"/>
      <c r="G61" s="5"/>
      <c r="H61" s="5"/>
      <c r="I61" s="5"/>
    </row>
    <row r="62" spans="1:9" ht="16.5" customHeight="1">
      <c r="A62" s="5">
        <v>7</v>
      </c>
      <c r="B62" s="98" t="s">
        <v>60</v>
      </c>
      <c r="C62" s="98"/>
      <c r="D62" s="5" t="s">
        <v>61</v>
      </c>
      <c r="E62" s="5"/>
      <c r="F62" s="5"/>
      <c r="G62" s="5"/>
      <c r="H62" s="5"/>
      <c r="I62" s="5"/>
    </row>
    <row r="63" spans="1:9" ht="16.5" customHeight="1">
      <c r="A63" s="5">
        <v>8</v>
      </c>
      <c r="B63" s="98" t="s">
        <v>22</v>
      </c>
      <c r="C63" s="98"/>
      <c r="D63" s="5" t="s">
        <v>62</v>
      </c>
      <c r="E63" s="5"/>
      <c r="F63" s="5"/>
      <c r="G63" s="5"/>
      <c r="H63" s="5"/>
      <c r="I63" s="5"/>
    </row>
    <row r="64" spans="1:9" ht="16.5" customHeight="1">
      <c r="A64" s="5"/>
      <c r="B64" s="5"/>
      <c r="C64" s="5"/>
      <c r="D64" s="5"/>
      <c r="E64" s="5"/>
      <c r="F64" s="5"/>
      <c r="G64" s="5"/>
      <c r="H64" s="5"/>
      <c r="I64" s="5"/>
    </row>
    <row r="74" ht="13.5" customHeight="1"/>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spans="1:10" ht="12.75">
      <c r="A87" s="5"/>
      <c r="B87" s="5"/>
      <c r="C87" s="5"/>
      <c r="D87" s="5"/>
      <c r="E87" s="5"/>
      <c r="F87" s="5"/>
      <c r="G87" s="5"/>
      <c r="H87" s="5"/>
      <c r="I87" s="5"/>
      <c r="J87" s="5"/>
    </row>
  </sheetData>
  <sheetProtection/>
  <mergeCells count="15">
    <mergeCell ref="B63:C63"/>
    <mergeCell ref="A48:B48"/>
    <mergeCell ref="A49:B49"/>
    <mergeCell ref="A50:B50"/>
    <mergeCell ref="B56:C56"/>
    <mergeCell ref="B59:C59"/>
    <mergeCell ref="B57:C57"/>
    <mergeCell ref="B61:C61"/>
    <mergeCell ref="B62:C62"/>
    <mergeCell ref="B58:C58"/>
    <mergeCell ref="B60:C60"/>
    <mergeCell ref="A4:B5"/>
    <mergeCell ref="E4:E5"/>
    <mergeCell ref="I4:I5"/>
    <mergeCell ref="J4:J5"/>
  </mergeCells>
  <printOptions/>
  <pageMargins left="0.7" right="0.7" top="0.75" bottom="0.75" header="0.3" footer="0.3"/>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J8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spans="1:3" ht="16.5" customHeight="1">
      <c r="A1" s="2" t="s">
        <v>105</v>
      </c>
      <c r="C1" s="2"/>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c r="A14" s="12" t="s">
        <v>76</v>
      </c>
      <c r="B14" s="32" t="s">
        <v>0</v>
      </c>
      <c r="C14" s="24">
        <v>14491</v>
      </c>
      <c r="D14" s="24">
        <v>54684</v>
      </c>
      <c r="E14" s="24">
        <v>15355</v>
      </c>
      <c r="F14" s="24">
        <v>38928</v>
      </c>
      <c r="G14" s="19">
        <v>0.71</v>
      </c>
      <c r="H14" s="19">
        <v>1.06</v>
      </c>
      <c r="I14" s="24">
        <v>4925</v>
      </c>
      <c r="J14" s="29">
        <v>9</v>
      </c>
    </row>
    <row r="15" spans="1:10" s="5" customFormat="1" ht="16.5" customHeight="1">
      <c r="A15" s="12" t="s">
        <v>77</v>
      </c>
      <c r="B15" s="32" t="s">
        <v>64</v>
      </c>
      <c r="C15" s="24">
        <v>12841</v>
      </c>
      <c r="D15" s="24">
        <v>48529</v>
      </c>
      <c r="E15" s="24">
        <v>17039</v>
      </c>
      <c r="F15" s="24">
        <v>44556</v>
      </c>
      <c r="G15" s="19">
        <v>0.92</v>
      </c>
      <c r="H15" s="19">
        <v>1.33</v>
      </c>
      <c r="I15" s="24">
        <v>4340</v>
      </c>
      <c r="J15" s="29">
        <v>8.9</v>
      </c>
    </row>
    <row r="16" spans="1:10" s="5" customFormat="1" ht="16.5" customHeight="1">
      <c r="A16" s="12" t="s">
        <v>78</v>
      </c>
      <c r="B16" s="32" t="s">
        <v>64</v>
      </c>
      <c r="C16" s="24">
        <v>12172</v>
      </c>
      <c r="D16" s="24">
        <v>45470</v>
      </c>
      <c r="E16" s="24">
        <v>17552</v>
      </c>
      <c r="F16" s="24">
        <v>46810</v>
      </c>
      <c r="G16" s="19">
        <v>1.03</v>
      </c>
      <c r="H16" s="19">
        <v>1.44</v>
      </c>
      <c r="I16" s="24">
        <v>4085</v>
      </c>
      <c r="J16" s="29">
        <v>9</v>
      </c>
    </row>
    <row r="17" spans="1:10" s="5" customFormat="1" ht="16.5" customHeight="1">
      <c r="A17" s="12" t="s">
        <v>79</v>
      </c>
      <c r="B17" s="32" t="s">
        <v>64</v>
      </c>
      <c r="C17" s="24">
        <v>11806</v>
      </c>
      <c r="D17" s="24">
        <v>43481</v>
      </c>
      <c r="E17" s="24">
        <v>17228</v>
      </c>
      <c r="F17" s="24">
        <v>46351</v>
      </c>
      <c r="G17" s="19">
        <v>1.07</v>
      </c>
      <c r="H17" s="19">
        <v>1.46</v>
      </c>
      <c r="I17" s="24">
        <v>3724</v>
      </c>
      <c r="J17" s="29">
        <v>8.6</v>
      </c>
    </row>
    <row r="18" spans="1:10" s="5" customFormat="1" ht="16.5" customHeight="1">
      <c r="A18" s="12" t="s">
        <v>80</v>
      </c>
      <c r="B18" s="32" t="s">
        <v>64</v>
      </c>
      <c r="C18" s="24">
        <v>11165</v>
      </c>
      <c r="D18" s="24">
        <v>41452</v>
      </c>
      <c r="E18" s="24">
        <v>15757</v>
      </c>
      <c r="F18" s="24">
        <v>42431</v>
      </c>
      <c r="G18" s="19">
        <v>1.02</v>
      </c>
      <c r="H18" s="19">
        <v>1.41</v>
      </c>
      <c r="I18" s="24">
        <v>3619</v>
      </c>
      <c r="J18" s="29">
        <v>8.7</v>
      </c>
    </row>
    <row r="19" spans="1:10" s="5" customFormat="1" ht="16.5" customHeight="1">
      <c r="A19" s="12" t="s">
        <v>83</v>
      </c>
      <c r="B19" s="32" t="s">
        <v>64</v>
      </c>
      <c r="C19" s="24">
        <v>10387</v>
      </c>
      <c r="D19" s="24">
        <v>39523</v>
      </c>
      <c r="E19" s="24">
        <v>16143</v>
      </c>
      <c r="F19" s="24">
        <v>43841</v>
      </c>
      <c r="G19" s="19">
        <v>1.11</v>
      </c>
      <c r="H19" s="19">
        <v>1.55</v>
      </c>
      <c r="I19" s="24">
        <v>3240</v>
      </c>
      <c r="J19" s="29">
        <v>8.2</v>
      </c>
    </row>
    <row r="20" spans="1:10" s="5" customFormat="1" ht="16.5" customHeight="1">
      <c r="A20" s="12" t="s">
        <v>114</v>
      </c>
      <c r="B20" s="32" t="s">
        <v>64</v>
      </c>
      <c r="C20" s="24">
        <v>9823</v>
      </c>
      <c r="D20" s="24">
        <v>37789</v>
      </c>
      <c r="E20" s="24">
        <v>15680</v>
      </c>
      <c r="F20" s="24">
        <v>43249</v>
      </c>
      <c r="G20" s="19">
        <v>1.14</v>
      </c>
      <c r="H20" s="19">
        <v>1.6</v>
      </c>
      <c r="I20" s="24">
        <v>3168</v>
      </c>
      <c r="J20" s="29">
        <v>8.4</v>
      </c>
    </row>
    <row r="21" spans="1:10" s="5" customFormat="1" ht="16.5" customHeight="1">
      <c r="A21" s="12" t="s">
        <v>108</v>
      </c>
      <c r="B21" s="32" t="s">
        <v>64</v>
      </c>
      <c r="C21" s="24">
        <v>8578</v>
      </c>
      <c r="D21" s="24">
        <v>35459</v>
      </c>
      <c r="E21" s="24">
        <v>15045</v>
      </c>
      <c r="F21" s="24">
        <v>41042</v>
      </c>
      <c r="G21" s="19">
        <v>1.16</v>
      </c>
      <c r="H21" s="19">
        <v>1.75</v>
      </c>
      <c r="I21" s="24">
        <v>2510</v>
      </c>
      <c r="J21" s="29">
        <v>7.1</v>
      </c>
    </row>
    <row r="22" spans="1:10" s="5" customFormat="1" ht="16.5" customHeight="1">
      <c r="A22" s="8" t="s">
        <v>115</v>
      </c>
      <c r="B22" s="69" t="s">
        <v>1</v>
      </c>
      <c r="C22" s="21">
        <v>801</v>
      </c>
      <c r="D22" s="21">
        <v>2698</v>
      </c>
      <c r="E22" s="22">
        <v>1192</v>
      </c>
      <c r="F22" s="21">
        <v>3285</v>
      </c>
      <c r="G22" s="80">
        <v>1.22</v>
      </c>
      <c r="H22" s="17">
        <v>1.49</v>
      </c>
      <c r="I22" s="83">
        <v>129</v>
      </c>
      <c r="J22" s="27">
        <v>4.8</v>
      </c>
    </row>
    <row r="23" spans="1:10" s="5" customFormat="1" ht="16.5" customHeight="1">
      <c r="A23" s="12"/>
      <c r="B23" s="70" t="s">
        <v>2</v>
      </c>
      <c r="C23" s="24">
        <v>762</v>
      </c>
      <c r="D23" s="24">
        <v>2825</v>
      </c>
      <c r="E23" s="25">
        <v>1572</v>
      </c>
      <c r="F23" s="24">
        <v>3717</v>
      </c>
      <c r="G23" s="81">
        <v>1.32</v>
      </c>
      <c r="H23" s="19">
        <v>2.06</v>
      </c>
      <c r="I23" s="84">
        <v>196</v>
      </c>
      <c r="J23" s="29">
        <v>6.9</v>
      </c>
    </row>
    <row r="24" spans="1:10" s="5" customFormat="1" ht="16.5" customHeight="1">
      <c r="A24" s="12"/>
      <c r="B24" s="70" t="s">
        <v>3</v>
      </c>
      <c r="C24" s="24">
        <v>888</v>
      </c>
      <c r="D24" s="24">
        <v>3057</v>
      </c>
      <c r="E24" s="25">
        <v>1276</v>
      </c>
      <c r="F24" s="24">
        <v>3460</v>
      </c>
      <c r="G24" s="81">
        <v>1.13</v>
      </c>
      <c r="H24" s="19">
        <v>1.44</v>
      </c>
      <c r="I24" s="84">
        <v>245</v>
      </c>
      <c r="J24" s="29">
        <v>8</v>
      </c>
    </row>
    <row r="25" spans="1:10" s="5" customFormat="1" ht="16.5" customHeight="1">
      <c r="A25" s="12"/>
      <c r="B25" s="70" t="s">
        <v>4</v>
      </c>
      <c r="C25" s="24">
        <v>1025</v>
      </c>
      <c r="D25" s="24">
        <v>3258</v>
      </c>
      <c r="E25" s="25">
        <v>1091</v>
      </c>
      <c r="F25" s="24">
        <v>3206</v>
      </c>
      <c r="G25" s="81">
        <v>0.98</v>
      </c>
      <c r="H25" s="19">
        <v>1.06</v>
      </c>
      <c r="I25" s="84">
        <v>295</v>
      </c>
      <c r="J25" s="29">
        <v>9.1</v>
      </c>
    </row>
    <row r="26" spans="1:10" s="5" customFormat="1" ht="16.5" customHeight="1">
      <c r="A26" s="12"/>
      <c r="B26" s="70" t="s">
        <v>5</v>
      </c>
      <c r="C26" s="24">
        <v>616</v>
      </c>
      <c r="D26" s="25">
        <v>3052</v>
      </c>
      <c r="E26" s="25">
        <v>1097</v>
      </c>
      <c r="F26" s="24">
        <v>3100</v>
      </c>
      <c r="G26" s="81">
        <v>1.02</v>
      </c>
      <c r="H26" s="19">
        <v>1.78</v>
      </c>
      <c r="I26" s="84">
        <v>178</v>
      </c>
      <c r="J26" s="29">
        <v>5.8</v>
      </c>
    </row>
    <row r="27" spans="1:10" s="5" customFormat="1" ht="16.5" customHeight="1">
      <c r="A27" s="12"/>
      <c r="B27" s="70" t="s">
        <v>6</v>
      </c>
      <c r="C27" s="24">
        <v>756</v>
      </c>
      <c r="D27" s="25">
        <v>3063</v>
      </c>
      <c r="E27" s="25">
        <v>1226</v>
      </c>
      <c r="F27" s="24">
        <v>3166</v>
      </c>
      <c r="G27" s="81">
        <v>1.03</v>
      </c>
      <c r="H27" s="19">
        <v>1.62</v>
      </c>
      <c r="I27" s="84">
        <v>221</v>
      </c>
      <c r="J27" s="29">
        <v>7.2</v>
      </c>
    </row>
    <row r="28" spans="1:10" s="5" customFormat="1" ht="16.5" customHeight="1">
      <c r="A28" s="12"/>
      <c r="B28" s="70" t="s">
        <v>7</v>
      </c>
      <c r="C28" s="24">
        <v>605</v>
      </c>
      <c r="D28" s="25">
        <v>2886</v>
      </c>
      <c r="E28" s="25">
        <v>1238</v>
      </c>
      <c r="F28" s="24">
        <v>3307</v>
      </c>
      <c r="G28" s="81">
        <v>1.15</v>
      </c>
      <c r="H28" s="19">
        <v>2.05</v>
      </c>
      <c r="I28" s="84">
        <v>220</v>
      </c>
      <c r="J28" s="29">
        <v>7.6</v>
      </c>
    </row>
    <row r="29" spans="1:10" s="5" customFormat="1" ht="16.5" customHeight="1">
      <c r="A29" s="12"/>
      <c r="B29" s="70" t="s">
        <v>8</v>
      </c>
      <c r="C29" s="24">
        <v>660</v>
      </c>
      <c r="D29" s="25">
        <v>2919</v>
      </c>
      <c r="E29" s="25">
        <v>1131</v>
      </c>
      <c r="F29" s="24">
        <v>3314</v>
      </c>
      <c r="G29" s="81">
        <v>1.14</v>
      </c>
      <c r="H29" s="19">
        <v>1.71</v>
      </c>
      <c r="I29" s="84">
        <v>172</v>
      </c>
      <c r="J29" s="29">
        <v>5.9</v>
      </c>
    </row>
    <row r="30" spans="1:10" s="5" customFormat="1" ht="16.5" customHeight="1">
      <c r="A30" s="12"/>
      <c r="B30" s="70" t="s">
        <v>9</v>
      </c>
      <c r="C30" s="24">
        <v>624</v>
      </c>
      <c r="D30" s="25">
        <v>2956</v>
      </c>
      <c r="E30" s="25">
        <v>1380</v>
      </c>
      <c r="F30" s="24">
        <v>3556</v>
      </c>
      <c r="G30" s="81">
        <v>1.2</v>
      </c>
      <c r="H30" s="19">
        <v>2.21</v>
      </c>
      <c r="I30" s="84">
        <v>220</v>
      </c>
      <c r="J30" s="29">
        <v>7.4</v>
      </c>
    </row>
    <row r="31" spans="1:10" s="5" customFormat="1" ht="16.5" customHeight="1">
      <c r="A31" s="12"/>
      <c r="B31" s="70" t="s">
        <v>10</v>
      </c>
      <c r="C31" s="24">
        <v>652</v>
      </c>
      <c r="D31" s="25">
        <v>3013</v>
      </c>
      <c r="E31" s="25">
        <v>1330</v>
      </c>
      <c r="F31" s="24">
        <v>3647</v>
      </c>
      <c r="G31" s="81">
        <v>1.21</v>
      </c>
      <c r="H31" s="19">
        <v>2.04</v>
      </c>
      <c r="I31" s="84">
        <v>241</v>
      </c>
      <c r="J31" s="29">
        <v>8</v>
      </c>
    </row>
    <row r="32" spans="1:10" s="5" customFormat="1" ht="16.5" customHeight="1">
      <c r="A32" s="12"/>
      <c r="B32" s="70" t="s">
        <v>11</v>
      </c>
      <c r="C32" s="24">
        <v>624</v>
      </c>
      <c r="D32" s="25">
        <v>2879</v>
      </c>
      <c r="E32" s="25">
        <v>1222</v>
      </c>
      <c r="F32" s="24">
        <v>3672</v>
      </c>
      <c r="G32" s="81">
        <v>1.28</v>
      </c>
      <c r="H32" s="19">
        <v>1.96</v>
      </c>
      <c r="I32" s="84">
        <v>188</v>
      </c>
      <c r="J32" s="29">
        <v>6.5</v>
      </c>
    </row>
    <row r="33" spans="1:10" s="5" customFormat="1" ht="16.5" customHeight="1">
      <c r="A33" s="14"/>
      <c r="B33" s="71" t="s">
        <v>12</v>
      </c>
      <c r="C33" s="26">
        <v>565</v>
      </c>
      <c r="D33" s="26">
        <v>2853</v>
      </c>
      <c r="E33" s="26">
        <v>1290</v>
      </c>
      <c r="F33" s="79">
        <v>3612</v>
      </c>
      <c r="G33" s="82">
        <v>1.27</v>
      </c>
      <c r="H33" s="20">
        <v>2.28</v>
      </c>
      <c r="I33" s="85">
        <v>205</v>
      </c>
      <c r="J33" s="30">
        <v>7.2</v>
      </c>
    </row>
    <row r="34" spans="1:10" s="5" customFormat="1" ht="16.5" customHeight="1">
      <c r="A34" s="8" t="s">
        <v>110</v>
      </c>
      <c r="B34" s="69" t="s">
        <v>1</v>
      </c>
      <c r="C34" s="21">
        <v>677</v>
      </c>
      <c r="D34" s="21">
        <v>2805</v>
      </c>
      <c r="E34" s="22">
        <v>1278</v>
      </c>
      <c r="F34" s="21">
        <v>3598</v>
      </c>
      <c r="G34" s="80">
        <f>IF(D34="","",ROUND(F34/D34,2))</f>
        <v>1.28</v>
      </c>
      <c r="H34" s="17">
        <f>IF(C34="","",ROUND(E34/C34,2))</f>
        <v>1.89</v>
      </c>
      <c r="I34" s="83">
        <v>161</v>
      </c>
      <c r="J34" s="27">
        <f>IF(D34="","",ROUND(I34/D34*100,1))</f>
        <v>5.7</v>
      </c>
    </row>
    <row r="35" spans="1:10" s="5" customFormat="1" ht="16.5" customHeight="1">
      <c r="A35" s="12"/>
      <c r="B35" s="70" t="s">
        <v>2</v>
      </c>
      <c r="C35" s="24">
        <v>828</v>
      </c>
      <c r="D35" s="24">
        <v>2983</v>
      </c>
      <c r="E35" s="25">
        <v>1376</v>
      </c>
      <c r="F35" s="24">
        <v>3765</v>
      </c>
      <c r="G35" s="81">
        <f aca="true" t="shared" si="0" ref="G35:G45">IF(D35="","",ROUND(F35/D35,2))</f>
        <v>1.26</v>
      </c>
      <c r="H35" s="19">
        <f aca="true" t="shared" si="1" ref="H35:H45">IF(C35="","",ROUND(E35/C35,2))</f>
        <v>1.66</v>
      </c>
      <c r="I35" s="84">
        <v>254</v>
      </c>
      <c r="J35" s="29">
        <f aca="true" t="shared" si="2" ref="J35:J45">IF(D35="","",ROUND(I35/D35*100,1))</f>
        <v>8.5</v>
      </c>
    </row>
    <row r="36" spans="1:10" s="5" customFormat="1" ht="16.5" customHeight="1">
      <c r="A36" s="12"/>
      <c r="B36" s="70" t="s">
        <v>3</v>
      </c>
      <c r="C36" s="24">
        <v>806</v>
      </c>
      <c r="D36" s="24">
        <v>3061</v>
      </c>
      <c r="E36" s="25">
        <v>1514</v>
      </c>
      <c r="F36" s="24">
        <v>3828</v>
      </c>
      <c r="G36" s="81">
        <f t="shared" si="0"/>
        <v>1.25</v>
      </c>
      <c r="H36" s="19">
        <f t="shared" si="1"/>
        <v>1.88</v>
      </c>
      <c r="I36" s="84">
        <v>241</v>
      </c>
      <c r="J36" s="29">
        <f t="shared" si="2"/>
        <v>7.9</v>
      </c>
    </row>
    <row r="37" spans="1:10" s="5" customFormat="1" ht="16.5" customHeight="1">
      <c r="A37" s="12"/>
      <c r="B37" s="70" t="s">
        <v>4</v>
      </c>
      <c r="C37" s="24">
        <v>1023</v>
      </c>
      <c r="D37" s="24">
        <v>3336</v>
      </c>
      <c r="E37" s="25">
        <v>1440</v>
      </c>
      <c r="F37" s="24">
        <v>3920</v>
      </c>
      <c r="G37" s="81">
        <f t="shared" si="0"/>
        <v>1.18</v>
      </c>
      <c r="H37" s="19">
        <f t="shared" si="1"/>
        <v>1.41</v>
      </c>
      <c r="I37" s="84">
        <v>369</v>
      </c>
      <c r="J37" s="29">
        <f t="shared" si="2"/>
        <v>11.1</v>
      </c>
    </row>
    <row r="38" spans="1:10" s="5" customFormat="1" ht="16.5" customHeight="1">
      <c r="A38" s="12"/>
      <c r="B38" s="70" t="s">
        <v>5</v>
      </c>
      <c r="C38" s="24">
        <v>663</v>
      </c>
      <c r="D38" s="25">
        <v>3089</v>
      </c>
      <c r="E38" s="25">
        <v>1405</v>
      </c>
      <c r="F38" s="24">
        <v>3926</v>
      </c>
      <c r="G38" s="81">
        <f t="shared" si="0"/>
        <v>1.27</v>
      </c>
      <c r="H38" s="19">
        <f t="shared" si="1"/>
        <v>2.12</v>
      </c>
      <c r="I38" s="84">
        <v>252</v>
      </c>
      <c r="J38" s="29">
        <f t="shared" si="2"/>
        <v>8.2</v>
      </c>
    </row>
    <row r="39" spans="1:10" s="5" customFormat="1" ht="16.5" customHeight="1">
      <c r="A39" s="12"/>
      <c r="B39" s="70" t="s">
        <v>6</v>
      </c>
      <c r="C39" s="24">
        <v>762</v>
      </c>
      <c r="D39" s="25">
        <v>3057</v>
      </c>
      <c r="E39" s="25">
        <v>1519</v>
      </c>
      <c r="F39" s="24">
        <v>4056</v>
      </c>
      <c r="G39" s="81">
        <f t="shared" si="0"/>
        <v>1.33</v>
      </c>
      <c r="H39" s="19">
        <f t="shared" si="1"/>
        <v>1.99</v>
      </c>
      <c r="I39" s="84">
        <v>279</v>
      </c>
      <c r="J39" s="29">
        <f t="shared" si="2"/>
        <v>9.1</v>
      </c>
    </row>
    <row r="40" spans="1:10" s="5" customFormat="1" ht="16.5" customHeight="1">
      <c r="A40" s="12"/>
      <c r="B40" s="70" t="s">
        <v>7</v>
      </c>
      <c r="C40" s="24">
        <v>723</v>
      </c>
      <c r="D40" s="25">
        <v>2949</v>
      </c>
      <c r="E40" s="25">
        <v>1571</v>
      </c>
      <c r="F40" s="24">
        <v>4219</v>
      </c>
      <c r="G40" s="81">
        <f t="shared" si="0"/>
        <v>1.43</v>
      </c>
      <c r="H40" s="19">
        <f t="shared" si="1"/>
        <v>2.17</v>
      </c>
      <c r="I40" s="84">
        <v>209</v>
      </c>
      <c r="J40" s="29">
        <f t="shared" si="2"/>
        <v>7.1</v>
      </c>
    </row>
    <row r="41" spans="1:10" s="5" customFormat="1" ht="16.5" customHeight="1">
      <c r="A41" s="12"/>
      <c r="B41" s="70" t="s">
        <v>8</v>
      </c>
      <c r="C41" s="24">
        <v>740</v>
      </c>
      <c r="D41" s="25">
        <v>3089</v>
      </c>
      <c r="E41" s="25">
        <v>1429</v>
      </c>
      <c r="F41" s="24">
        <v>4192</v>
      </c>
      <c r="G41" s="81">
        <f t="shared" si="0"/>
        <v>1.36</v>
      </c>
      <c r="H41" s="19">
        <f t="shared" si="1"/>
        <v>1.93</v>
      </c>
      <c r="I41" s="84">
        <v>216</v>
      </c>
      <c r="J41" s="29">
        <f t="shared" si="2"/>
        <v>7</v>
      </c>
    </row>
    <row r="42" spans="1:10" s="5" customFormat="1" ht="16.5" customHeight="1">
      <c r="A42" s="12"/>
      <c r="B42" s="70" t="s">
        <v>9</v>
      </c>
      <c r="C42" s="24">
        <v>747</v>
      </c>
      <c r="D42" s="25">
        <v>3171</v>
      </c>
      <c r="E42" s="25">
        <v>1390</v>
      </c>
      <c r="F42" s="24">
        <v>4123</v>
      </c>
      <c r="G42" s="81">
        <f t="shared" si="0"/>
        <v>1.3</v>
      </c>
      <c r="H42" s="19">
        <f t="shared" si="1"/>
        <v>1.86</v>
      </c>
      <c r="I42" s="84">
        <v>217</v>
      </c>
      <c r="J42" s="29">
        <f t="shared" si="2"/>
        <v>6.8</v>
      </c>
    </row>
    <row r="43" spans="1:10" s="5" customFormat="1" ht="16.5" customHeight="1">
      <c r="A43" s="12"/>
      <c r="B43" s="70" t="s">
        <v>10</v>
      </c>
      <c r="C43" s="24">
        <v>645</v>
      </c>
      <c r="D43" s="25">
        <v>3125</v>
      </c>
      <c r="E43" s="25">
        <v>1314</v>
      </c>
      <c r="F43" s="24">
        <v>4102</v>
      </c>
      <c r="G43" s="81">
        <f t="shared" si="0"/>
        <v>1.31</v>
      </c>
      <c r="H43" s="19">
        <f t="shared" si="1"/>
        <v>2.04</v>
      </c>
      <c r="I43" s="84">
        <v>215</v>
      </c>
      <c r="J43" s="29">
        <f t="shared" si="2"/>
        <v>6.9</v>
      </c>
    </row>
    <row r="44" spans="1:10" s="5" customFormat="1" ht="16.5" customHeight="1">
      <c r="A44" s="12"/>
      <c r="B44" s="70" t="s">
        <v>11</v>
      </c>
      <c r="C44" s="24">
        <v>621</v>
      </c>
      <c r="D44" s="25">
        <v>3008</v>
      </c>
      <c r="E44" s="25">
        <v>1675</v>
      </c>
      <c r="F44" s="24">
        <v>4169</v>
      </c>
      <c r="G44" s="81">
        <f t="shared" si="0"/>
        <v>1.39</v>
      </c>
      <c r="H44" s="19">
        <f t="shared" si="1"/>
        <v>2.7</v>
      </c>
      <c r="I44" s="84">
        <v>214</v>
      </c>
      <c r="J44" s="29">
        <f t="shared" si="2"/>
        <v>7.1</v>
      </c>
    </row>
    <row r="45" spans="1:10" s="5" customFormat="1" ht="16.5" customHeight="1">
      <c r="A45" s="14"/>
      <c r="B45" s="71" t="s">
        <v>12</v>
      </c>
      <c r="C45" s="26">
        <v>545</v>
      </c>
      <c r="D45" s="26">
        <v>2849</v>
      </c>
      <c r="E45" s="26">
        <v>1380</v>
      </c>
      <c r="F45" s="79">
        <v>4088</v>
      </c>
      <c r="G45" s="82">
        <f t="shared" si="0"/>
        <v>1.43</v>
      </c>
      <c r="H45" s="20">
        <f t="shared" si="1"/>
        <v>2.53</v>
      </c>
      <c r="I45" s="85">
        <v>186</v>
      </c>
      <c r="J45" s="30">
        <f t="shared" si="2"/>
        <v>6.5</v>
      </c>
    </row>
    <row r="46" spans="1:5" s="5" customFormat="1" ht="16.5" customHeight="1" thickBot="1">
      <c r="A46" s="46" t="s">
        <v>58</v>
      </c>
      <c r="B46" s="47"/>
      <c r="C46" s="47"/>
      <c r="D46" s="47"/>
      <c r="E46" s="1"/>
    </row>
    <row r="47" spans="1:10" s="5" customFormat="1" ht="16.5" customHeight="1">
      <c r="A47" s="101" t="str">
        <f>"2021（令和3）年"&amp;COUNTA(C34:C45)&amp;"月迄"</f>
        <v>2021（令和3）年12月迄</v>
      </c>
      <c r="B47" s="102"/>
      <c r="C47" s="48">
        <f>SUM(C34:C45)</f>
        <v>8780</v>
      </c>
      <c r="D47" s="48">
        <f>SUM(D34:D45)</f>
        <v>36522</v>
      </c>
      <c r="E47" s="48">
        <f>SUM(E34:E45)</f>
        <v>17291</v>
      </c>
      <c r="F47" s="48">
        <f>SUM(F34:F45)</f>
        <v>47986</v>
      </c>
      <c r="G47" s="61">
        <f>ROUND(F47/D47,2)</f>
        <v>1.31</v>
      </c>
      <c r="H47" s="61">
        <f>ROUND(E47/C47,2)</f>
        <v>1.97</v>
      </c>
      <c r="I47" s="50">
        <f>SUM(I34:I45)</f>
        <v>2813</v>
      </c>
      <c r="J47" s="77">
        <f>ROUND(I47/D47*100,1)</f>
        <v>7.7</v>
      </c>
    </row>
    <row r="48" spans="1:10" s="5" customFormat="1" ht="16.5" customHeight="1">
      <c r="A48" s="103" t="str">
        <f>"前年"&amp;COUNTA(C34:C45)&amp;"月迄"</f>
        <v>前年12月迄</v>
      </c>
      <c r="B48" s="104"/>
      <c r="C48" s="51">
        <f ca="1">SUM(C22:(INDIRECT("c"&amp;COUNT($C34:$C45)+21)))</f>
        <v>8578</v>
      </c>
      <c r="D48" s="51">
        <f ca="1">SUM(D22:(INDIRECT("d"&amp;COUNT($C34:$C45)+21)))</f>
        <v>35459</v>
      </c>
      <c r="E48" s="51">
        <f ca="1">SUM(E22:(INDIRECT("e"&amp;COUNT($C34:$C45)+21)))</f>
        <v>15045</v>
      </c>
      <c r="F48" s="51">
        <f ca="1">SUM(F22:(INDIRECT("f"&amp;COUNT($C34:$C45)+21)))</f>
        <v>41042</v>
      </c>
      <c r="G48" s="73">
        <f>ROUND(F48/D48,2)</f>
        <v>1.16</v>
      </c>
      <c r="H48" s="73">
        <f>ROUND(E48/C48,2)</f>
        <v>1.75</v>
      </c>
      <c r="I48" s="51">
        <f ca="1">SUM(I22:(INDIRECT("i"&amp;COUNT($C34:$C45)+21)))</f>
        <v>2510</v>
      </c>
      <c r="J48" s="76">
        <f>ROUND(I48/D48*100,1)</f>
        <v>7.1</v>
      </c>
    </row>
    <row r="49" spans="1:10" s="5" customFormat="1" ht="16.5" customHeight="1" thickBot="1">
      <c r="A49" s="99" t="s">
        <v>59</v>
      </c>
      <c r="B49" s="100"/>
      <c r="C49" s="54">
        <f aca="true" t="shared" si="3" ref="C49:J49">C47-C48</f>
        <v>202</v>
      </c>
      <c r="D49" s="54">
        <f t="shared" si="3"/>
        <v>1063</v>
      </c>
      <c r="E49" s="72">
        <f t="shared" si="3"/>
        <v>2246</v>
      </c>
      <c r="F49" s="56">
        <f t="shared" si="3"/>
        <v>6944</v>
      </c>
      <c r="G49" s="63">
        <f t="shared" si="3"/>
        <v>0.15000000000000013</v>
      </c>
      <c r="H49" s="63">
        <f t="shared" si="3"/>
        <v>0.21999999999999997</v>
      </c>
      <c r="I49" s="56">
        <f>I47-I48</f>
        <v>303</v>
      </c>
      <c r="J49" s="66">
        <f t="shared" si="3"/>
        <v>0.6000000000000005</v>
      </c>
    </row>
    <row r="50" spans="1:10" s="5" customFormat="1" ht="16.5" customHeight="1">
      <c r="A50" s="5" t="s">
        <v>38</v>
      </c>
      <c r="J50" s="1"/>
    </row>
    <row r="51" spans="1:9" ht="16.5" customHeight="1">
      <c r="A51" s="5" t="s">
        <v>39</v>
      </c>
      <c r="B51" s="5"/>
      <c r="C51" s="5"/>
      <c r="D51" s="5"/>
      <c r="E51" s="5"/>
      <c r="F51" s="5"/>
      <c r="G51" s="5"/>
      <c r="H51" s="5"/>
      <c r="I51" s="5"/>
    </row>
    <row r="52" spans="1:9" ht="16.5" customHeight="1">
      <c r="A52" s="5"/>
      <c r="B52" s="5"/>
      <c r="C52" s="5"/>
      <c r="D52" s="5"/>
      <c r="E52" s="5"/>
      <c r="F52" s="5"/>
      <c r="G52" s="5"/>
      <c r="H52" s="5"/>
      <c r="I52" s="5"/>
    </row>
    <row r="53" spans="1:9" ht="16.5" customHeight="1">
      <c r="A53" s="5" t="s">
        <v>63</v>
      </c>
      <c r="B53" s="5"/>
      <c r="C53" s="5"/>
      <c r="D53" s="5"/>
      <c r="E53" s="5"/>
      <c r="F53" s="5"/>
      <c r="G53" s="5"/>
      <c r="H53" s="5"/>
      <c r="I53" s="5"/>
    </row>
    <row r="54" spans="1:9" ht="16.5" customHeight="1">
      <c r="A54" s="5" t="s">
        <v>37</v>
      </c>
      <c r="B54" s="5"/>
      <c r="C54" s="5"/>
      <c r="D54" s="5"/>
      <c r="E54" s="5"/>
      <c r="F54" s="5"/>
      <c r="G54" s="5"/>
      <c r="H54" s="5"/>
      <c r="I54" s="5"/>
    </row>
    <row r="55" spans="1:9" ht="16.5" customHeight="1">
      <c r="A55" s="5">
        <v>1</v>
      </c>
      <c r="B55" s="98" t="s">
        <v>66</v>
      </c>
      <c r="C55" s="98"/>
      <c r="D55" s="5" t="s">
        <v>24</v>
      </c>
      <c r="E55" s="5"/>
      <c r="F55" s="5"/>
      <c r="G55" s="5"/>
      <c r="H55" s="5"/>
      <c r="I55" s="5"/>
    </row>
    <row r="56" spans="1:9" ht="16.5" customHeight="1">
      <c r="A56" s="5">
        <v>2</v>
      </c>
      <c r="B56" s="98" t="s">
        <v>13</v>
      </c>
      <c r="C56" s="98"/>
      <c r="D56" s="5" t="s">
        <v>25</v>
      </c>
      <c r="E56" s="16"/>
      <c r="F56" s="5"/>
      <c r="G56" s="5"/>
      <c r="H56" s="5"/>
      <c r="I56" s="5"/>
    </row>
    <row r="57" spans="1:9" ht="16.5" customHeight="1">
      <c r="A57" s="5">
        <v>3</v>
      </c>
      <c r="B57" s="98" t="s">
        <v>14</v>
      </c>
      <c r="C57" s="98"/>
      <c r="D57" s="5" t="s">
        <v>26</v>
      </c>
      <c r="E57" s="5"/>
      <c r="F57" s="5"/>
      <c r="G57" s="5"/>
      <c r="H57" s="5"/>
      <c r="I57" s="5"/>
    </row>
    <row r="58" spans="1:9" ht="16.5" customHeight="1">
      <c r="A58" s="5">
        <v>4</v>
      </c>
      <c r="B58" s="98" t="s">
        <v>15</v>
      </c>
      <c r="C58" s="98"/>
      <c r="D58" s="5" t="s">
        <v>27</v>
      </c>
      <c r="E58" s="5"/>
      <c r="F58" s="5"/>
      <c r="G58" s="5"/>
      <c r="H58" s="5"/>
      <c r="I58" s="5"/>
    </row>
    <row r="59" spans="1:9" ht="16.5" customHeight="1">
      <c r="A59" s="5">
        <v>5</v>
      </c>
      <c r="B59" s="98" t="s">
        <v>23</v>
      </c>
      <c r="C59" s="98"/>
      <c r="D59" s="5" t="s">
        <v>28</v>
      </c>
      <c r="E59" s="5"/>
      <c r="F59" s="5"/>
      <c r="G59" s="5"/>
      <c r="H59" s="5"/>
      <c r="I59" s="5"/>
    </row>
    <row r="60" spans="1:9" ht="16.5" customHeight="1">
      <c r="A60" s="5">
        <v>6</v>
      </c>
      <c r="B60" s="98" t="s">
        <v>16</v>
      </c>
      <c r="C60" s="98"/>
      <c r="D60" s="5" t="s">
        <v>29</v>
      </c>
      <c r="E60" s="5"/>
      <c r="F60" s="5"/>
      <c r="G60" s="5"/>
      <c r="H60" s="5"/>
      <c r="I60" s="5"/>
    </row>
    <row r="61" spans="1:9" ht="16.5" customHeight="1">
      <c r="A61" s="5">
        <v>7</v>
      </c>
      <c r="B61" s="98" t="s">
        <v>60</v>
      </c>
      <c r="C61" s="98"/>
      <c r="D61" s="5" t="s">
        <v>61</v>
      </c>
      <c r="E61" s="5"/>
      <c r="F61" s="5"/>
      <c r="G61" s="5"/>
      <c r="H61" s="5"/>
      <c r="I61" s="5"/>
    </row>
    <row r="62" spans="1:9" ht="16.5" customHeight="1">
      <c r="A62" s="5">
        <v>8</v>
      </c>
      <c r="B62" s="98" t="s">
        <v>22</v>
      </c>
      <c r="C62" s="98"/>
      <c r="D62" s="5" t="s">
        <v>62</v>
      </c>
      <c r="E62" s="5"/>
      <c r="F62" s="5"/>
      <c r="G62" s="5"/>
      <c r="H62" s="5"/>
      <c r="I62" s="5"/>
    </row>
    <row r="63" spans="1:9" ht="16.5" customHeight="1">
      <c r="A63" s="5"/>
      <c r="B63" s="5"/>
      <c r="C63" s="5"/>
      <c r="D63" s="5"/>
      <c r="E63" s="5"/>
      <c r="F63" s="5"/>
      <c r="G63" s="5"/>
      <c r="H63" s="5"/>
      <c r="I63" s="5"/>
    </row>
    <row r="73" ht="13.5" customHeight="1"/>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spans="1:10" ht="12.75">
      <c r="A86" s="5"/>
      <c r="B86" s="5"/>
      <c r="C86" s="5"/>
      <c r="D86" s="5"/>
      <c r="E86" s="5"/>
      <c r="F86" s="5"/>
      <c r="G86" s="5"/>
      <c r="H86" s="5"/>
      <c r="I86" s="5"/>
      <c r="J86" s="5"/>
    </row>
  </sheetData>
  <sheetProtection/>
  <mergeCells count="15">
    <mergeCell ref="A47:B47"/>
    <mergeCell ref="I4:I5"/>
    <mergeCell ref="J4:J5"/>
    <mergeCell ref="E4:E5"/>
    <mergeCell ref="A4:B5"/>
    <mergeCell ref="B62:C62"/>
    <mergeCell ref="B56:C56"/>
    <mergeCell ref="B57:C57"/>
    <mergeCell ref="A48:B48"/>
    <mergeCell ref="B61:C61"/>
    <mergeCell ref="B55:C55"/>
    <mergeCell ref="B58:C58"/>
    <mergeCell ref="B60:C60"/>
    <mergeCell ref="A49:B49"/>
    <mergeCell ref="B59:C59"/>
  </mergeCells>
  <printOptions/>
  <pageMargins left="0.7" right="0.7" top="0.75" bottom="0.75" header="0.3" footer="0.3"/>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J85"/>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spans="1:3" ht="16.5" customHeight="1">
      <c r="A1" s="2" t="s">
        <v>104</v>
      </c>
      <c r="C1" s="2"/>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c r="A14" s="12" t="s">
        <v>76</v>
      </c>
      <c r="B14" s="32" t="s">
        <v>0</v>
      </c>
      <c r="C14" s="24">
        <v>14491</v>
      </c>
      <c r="D14" s="24">
        <v>54684</v>
      </c>
      <c r="E14" s="24">
        <v>15355</v>
      </c>
      <c r="F14" s="24">
        <v>38928</v>
      </c>
      <c r="G14" s="19">
        <v>0.71</v>
      </c>
      <c r="H14" s="19">
        <v>1.06</v>
      </c>
      <c r="I14" s="24">
        <v>4925</v>
      </c>
      <c r="J14" s="29">
        <v>9</v>
      </c>
    </row>
    <row r="15" spans="1:10" s="5" customFormat="1" ht="16.5" customHeight="1">
      <c r="A15" s="12" t="s">
        <v>77</v>
      </c>
      <c r="B15" s="32" t="s">
        <v>64</v>
      </c>
      <c r="C15" s="24">
        <v>12841</v>
      </c>
      <c r="D15" s="24">
        <v>48529</v>
      </c>
      <c r="E15" s="24">
        <v>17039</v>
      </c>
      <c r="F15" s="24">
        <v>44556</v>
      </c>
      <c r="G15" s="19">
        <v>0.92</v>
      </c>
      <c r="H15" s="19">
        <v>1.33</v>
      </c>
      <c r="I15" s="24">
        <v>4340</v>
      </c>
      <c r="J15" s="29">
        <v>8.9</v>
      </c>
    </row>
    <row r="16" spans="1:10" s="5" customFormat="1" ht="16.5" customHeight="1">
      <c r="A16" s="12" t="s">
        <v>78</v>
      </c>
      <c r="B16" s="32" t="s">
        <v>64</v>
      </c>
      <c r="C16" s="24">
        <v>12172</v>
      </c>
      <c r="D16" s="24">
        <v>45470</v>
      </c>
      <c r="E16" s="24">
        <v>17552</v>
      </c>
      <c r="F16" s="24">
        <v>46810</v>
      </c>
      <c r="G16" s="19">
        <v>1.03</v>
      </c>
      <c r="H16" s="19">
        <v>1.44</v>
      </c>
      <c r="I16" s="24">
        <v>4085</v>
      </c>
      <c r="J16" s="29">
        <v>9</v>
      </c>
    </row>
    <row r="17" spans="1:10" s="5" customFormat="1" ht="16.5" customHeight="1">
      <c r="A17" s="12" t="s">
        <v>79</v>
      </c>
      <c r="B17" s="32" t="s">
        <v>64</v>
      </c>
      <c r="C17" s="24">
        <v>11806</v>
      </c>
      <c r="D17" s="24">
        <v>43481</v>
      </c>
      <c r="E17" s="24">
        <v>17228</v>
      </c>
      <c r="F17" s="24">
        <v>46351</v>
      </c>
      <c r="G17" s="19">
        <v>1.07</v>
      </c>
      <c r="H17" s="19">
        <v>1.46</v>
      </c>
      <c r="I17" s="24">
        <v>3724</v>
      </c>
      <c r="J17" s="29">
        <v>8.6</v>
      </c>
    </row>
    <row r="18" spans="1:10" s="5" customFormat="1" ht="16.5" customHeight="1">
      <c r="A18" s="12" t="s">
        <v>80</v>
      </c>
      <c r="B18" s="32" t="s">
        <v>64</v>
      </c>
      <c r="C18" s="24">
        <v>11165</v>
      </c>
      <c r="D18" s="24">
        <v>41452</v>
      </c>
      <c r="E18" s="24">
        <v>15757</v>
      </c>
      <c r="F18" s="24">
        <v>42431</v>
      </c>
      <c r="G18" s="19">
        <v>1.02</v>
      </c>
      <c r="H18" s="19">
        <v>1.41</v>
      </c>
      <c r="I18" s="24">
        <v>3619</v>
      </c>
      <c r="J18" s="29">
        <v>8.7</v>
      </c>
    </row>
    <row r="19" spans="1:10" s="5" customFormat="1" ht="16.5" customHeight="1">
      <c r="A19" s="12" t="s">
        <v>83</v>
      </c>
      <c r="B19" s="32" t="s">
        <v>64</v>
      </c>
      <c r="C19" s="24">
        <v>10387</v>
      </c>
      <c r="D19" s="24">
        <v>39523</v>
      </c>
      <c r="E19" s="24">
        <v>16143</v>
      </c>
      <c r="F19" s="24">
        <v>43841</v>
      </c>
      <c r="G19" s="19">
        <v>1.11</v>
      </c>
      <c r="H19" s="19">
        <v>1.55</v>
      </c>
      <c r="I19" s="24">
        <v>3240</v>
      </c>
      <c r="J19" s="29">
        <v>8.2</v>
      </c>
    </row>
    <row r="20" spans="1:10" s="5" customFormat="1" ht="16.5" customHeight="1">
      <c r="A20" s="12" t="s">
        <v>114</v>
      </c>
      <c r="B20" s="32" t="s">
        <v>64</v>
      </c>
      <c r="C20" s="24">
        <v>9823</v>
      </c>
      <c r="D20" s="24">
        <v>37789</v>
      </c>
      <c r="E20" s="24">
        <v>15680</v>
      </c>
      <c r="F20" s="24">
        <v>43249</v>
      </c>
      <c r="G20" s="19">
        <v>1.14</v>
      </c>
      <c r="H20" s="19">
        <v>1.6</v>
      </c>
      <c r="I20" s="24">
        <v>3168</v>
      </c>
      <c r="J20" s="29">
        <v>8.4</v>
      </c>
    </row>
    <row r="21" spans="1:10" s="5" customFormat="1" ht="16.5" customHeight="1">
      <c r="A21" s="8" t="s">
        <v>102</v>
      </c>
      <c r="B21" s="69" t="s">
        <v>1</v>
      </c>
      <c r="C21" s="21">
        <v>909</v>
      </c>
      <c r="D21" s="21">
        <v>3089</v>
      </c>
      <c r="E21" s="22">
        <v>1384</v>
      </c>
      <c r="F21" s="21">
        <v>3593</v>
      </c>
      <c r="G21" s="80">
        <v>1.16</v>
      </c>
      <c r="H21" s="17">
        <v>1.52</v>
      </c>
      <c r="I21" s="83">
        <v>204</v>
      </c>
      <c r="J21" s="27">
        <v>6.6</v>
      </c>
    </row>
    <row r="22" spans="1:10" s="5" customFormat="1" ht="16.5" customHeight="1">
      <c r="A22" s="12"/>
      <c r="B22" s="70" t="s">
        <v>2</v>
      </c>
      <c r="C22" s="24">
        <v>950</v>
      </c>
      <c r="D22" s="24">
        <v>3248</v>
      </c>
      <c r="E22" s="25">
        <v>1352</v>
      </c>
      <c r="F22" s="24">
        <v>3772</v>
      </c>
      <c r="G22" s="81">
        <v>1.16</v>
      </c>
      <c r="H22" s="19">
        <v>1.42</v>
      </c>
      <c r="I22" s="84">
        <v>263</v>
      </c>
      <c r="J22" s="29">
        <v>8.1</v>
      </c>
    </row>
    <row r="23" spans="1:10" s="5" customFormat="1" ht="16.5" customHeight="1">
      <c r="A23" s="12"/>
      <c r="B23" s="70" t="s">
        <v>3</v>
      </c>
      <c r="C23" s="24">
        <v>937</v>
      </c>
      <c r="D23" s="24">
        <v>3443</v>
      </c>
      <c r="E23" s="25">
        <v>1496</v>
      </c>
      <c r="F23" s="24">
        <v>3855</v>
      </c>
      <c r="G23" s="81">
        <v>1.12</v>
      </c>
      <c r="H23" s="19">
        <v>1.6</v>
      </c>
      <c r="I23" s="84">
        <v>368</v>
      </c>
      <c r="J23" s="29">
        <v>10.7</v>
      </c>
    </row>
    <row r="24" spans="1:10" s="5" customFormat="1" ht="16.5" customHeight="1">
      <c r="A24" s="12"/>
      <c r="B24" s="70" t="s">
        <v>4</v>
      </c>
      <c r="C24" s="24">
        <v>1098</v>
      </c>
      <c r="D24" s="24">
        <v>3540</v>
      </c>
      <c r="E24" s="25">
        <v>1400</v>
      </c>
      <c r="F24" s="24">
        <v>3709</v>
      </c>
      <c r="G24" s="81">
        <v>1.05</v>
      </c>
      <c r="H24" s="19">
        <v>1.28</v>
      </c>
      <c r="I24" s="84">
        <v>396</v>
      </c>
      <c r="J24" s="29">
        <v>11.2</v>
      </c>
    </row>
    <row r="25" spans="1:10" s="5" customFormat="1" ht="16.5" customHeight="1">
      <c r="A25" s="12" t="s">
        <v>103</v>
      </c>
      <c r="B25" s="70" t="s">
        <v>5</v>
      </c>
      <c r="C25" s="24">
        <v>903</v>
      </c>
      <c r="D25" s="25">
        <v>3421</v>
      </c>
      <c r="E25" s="25">
        <v>1224</v>
      </c>
      <c r="F25" s="24">
        <v>3688</v>
      </c>
      <c r="G25" s="81">
        <v>1.08</v>
      </c>
      <c r="H25" s="19">
        <v>1.36</v>
      </c>
      <c r="I25" s="84">
        <v>259</v>
      </c>
      <c r="J25" s="29">
        <v>7.6</v>
      </c>
    </row>
    <row r="26" spans="1:10" s="5" customFormat="1" ht="16.5" customHeight="1">
      <c r="A26" s="12"/>
      <c r="B26" s="70" t="s">
        <v>6</v>
      </c>
      <c r="C26" s="24">
        <v>794</v>
      </c>
      <c r="D26" s="25">
        <v>3336</v>
      </c>
      <c r="E26" s="25">
        <v>1298</v>
      </c>
      <c r="F26" s="24">
        <v>3547</v>
      </c>
      <c r="G26" s="81">
        <v>1.06</v>
      </c>
      <c r="H26" s="19">
        <v>1.63</v>
      </c>
      <c r="I26" s="84">
        <v>303</v>
      </c>
      <c r="J26" s="29">
        <v>9.1</v>
      </c>
    </row>
    <row r="27" spans="1:10" s="5" customFormat="1" ht="16.5" customHeight="1">
      <c r="A27" s="12"/>
      <c r="B27" s="70" t="s">
        <v>7</v>
      </c>
      <c r="C27" s="24">
        <v>767</v>
      </c>
      <c r="D27" s="25">
        <v>3203</v>
      </c>
      <c r="E27" s="25">
        <v>1407</v>
      </c>
      <c r="F27" s="24">
        <v>3559</v>
      </c>
      <c r="G27" s="81">
        <v>1.11</v>
      </c>
      <c r="H27" s="19">
        <v>1.83</v>
      </c>
      <c r="I27" s="84">
        <v>241</v>
      </c>
      <c r="J27" s="29">
        <v>7.5</v>
      </c>
    </row>
    <row r="28" spans="1:10" s="5" customFormat="1" ht="16.5" customHeight="1">
      <c r="A28" s="12"/>
      <c r="B28" s="70" t="s">
        <v>8</v>
      </c>
      <c r="C28" s="24">
        <v>721</v>
      </c>
      <c r="D28" s="25">
        <v>3068</v>
      </c>
      <c r="E28" s="25">
        <v>1099</v>
      </c>
      <c r="F28" s="24">
        <v>3466</v>
      </c>
      <c r="G28" s="81">
        <v>1.13</v>
      </c>
      <c r="H28" s="19">
        <v>1.52</v>
      </c>
      <c r="I28" s="84">
        <v>230</v>
      </c>
      <c r="J28" s="29">
        <v>7.5</v>
      </c>
    </row>
    <row r="29" spans="1:10" s="5" customFormat="1" ht="16.5" customHeight="1">
      <c r="A29" s="12"/>
      <c r="B29" s="70" t="s">
        <v>9</v>
      </c>
      <c r="C29" s="24">
        <v>696</v>
      </c>
      <c r="D29" s="25">
        <v>2984</v>
      </c>
      <c r="E29" s="25">
        <v>1337</v>
      </c>
      <c r="F29" s="24">
        <v>3547</v>
      </c>
      <c r="G29" s="81">
        <v>1.19</v>
      </c>
      <c r="H29" s="19">
        <v>1.92</v>
      </c>
      <c r="I29" s="84">
        <v>249</v>
      </c>
      <c r="J29" s="29">
        <v>8.3</v>
      </c>
    </row>
    <row r="30" spans="1:10" s="5" customFormat="1" ht="16.5" customHeight="1">
      <c r="A30" s="12"/>
      <c r="B30" s="70" t="s">
        <v>10</v>
      </c>
      <c r="C30" s="24">
        <v>817</v>
      </c>
      <c r="D30" s="25">
        <v>2976</v>
      </c>
      <c r="E30" s="25">
        <v>1406</v>
      </c>
      <c r="F30" s="24">
        <v>3553</v>
      </c>
      <c r="G30" s="81">
        <v>1.19</v>
      </c>
      <c r="H30" s="19">
        <v>1.72</v>
      </c>
      <c r="I30" s="84">
        <v>261</v>
      </c>
      <c r="J30" s="29">
        <v>8.8</v>
      </c>
    </row>
    <row r="31" spans="1:10" s="5" customFormat="1" ht="16.5" customHeight="1">
      <c r="A31" s="12"/>
      <c r="B31" s="70" t="s">
        <v>11</v>
      </c>
      <c r="C31" s="24">
        <v>694</v>
      </c>
      <c r="D31" s="25">
        <v>2832</v>
      </c>
      <c r="E31" s="25">
        <v>1117</v>
      </c>
      <c r="F31" s="24">
        <v>3534</v>
      </c>
      <c r="G31" s="81">
        <v>1.25</v>
      </c>
      <c r="H31" s="19">
        <v>1.61</v>
      </c>
      <c r="I31" s="84">
        <v>208</v>
      </c>
      <c r="J31" s="29">
        <v>7.3</v>
      </c>
    </row>
    <row r="32" spans="1:10" s="5" customFormat="1" ht="16.5" customHeight="1">
      <c r="A32" s="14"/>
      <c r="B32" s="71" t="s">
        <v>12</v>
      </c>
      <c r="C32" s="26">
        <v>537</v>
      </c>
      <c r="D32" s="26">
        <v>2649</v>
      </c>
      <c r="E32" s="26">
        <v>1160</v>
      </c>
      <c r="F32" s="79">
        <v>3426</v>
      </c>
      <c r="G32" s="82">
        <v>1.29</v>
      </c>
      <c r="H32" s="20">
        <v>2.16</v>
      </c>
      <c r="I32" s="85">
        <v>186</v>
      </c>
      <c r="J32" s="30">
        <v>7</v>
      </c>
    </row>
    <row r="33" spans="1:10" s="5" customFormat="1" ht="16.5" customHeight="1">
      <c r="A33" s="8" t="s">
        <v>115</v>
      </c>
      <c r="B33" s="69" t="s">
        <v>1</v>
      </c>
      <c r="C33" s="21">
        <v>801</v>
      </c>
      <c r="D33" s="21">
        <v>2698</v>
      </c>
      <c r="E33" s="22">
        <v>1192</v>
      </c>
      <c r="F33" s="21">
        <v>3285</v>
      </c>
      <c r="G33" s="80">
        <f>IF(D33="","",ROUND(F33/D33,2))</f>
        <v>1.22</v>
      </c>
      <c r="H33" s="17">
        <f>IF(C33="","",ROUND(E33/C33,2))</f>
        <v>1.49</v>
      </c>
      <c r="I33" s="83">
        <v>129</v>
      </c>
      <c r="J33" s="27">
        <f>IF(D33="","",ROUND(I33/D33*100,1))</f>
        <v>4.8</v>
      </c>
    </row>
    <row r="34" spans="1:10" s="5" customFormat="1" ht="16.5" customHeight="1">
      <c r="A34" s="12"/>
      <c r="B34" s="70" t="s">
        <v>2</v>
      </c>
      <c r="C34" s="24">
        <v>762</v>
      </c>
      <c r="D34" s="24">
        <v>2825</v>
      </c>
      <c r="E34" s="25">
        <v>1572</v>
      </c>
      <c r="F34" s="24">
        <v>3717</v>
      </c>
      <c r="G34" s="81">
        <f aca="true" t="shared" si="0" ref="G34:G44">IF(D34="","",ROUND(F34/D34,2))</f>
        <v>1.32</v>
      </c>
      <c r="H34" s="19">
        <f aca="true" t="shared" si="1" ref="H34:H44">IF(C34="","",ROUND(E34/C34,2))</f>
        <v>2.06</v>
      </c>
      <c r="I34" s="84">
        <v>196</v>
      </c>
      <c r="J34" s="29">
        <f aca="true" t="shared" si="2" ref="J34:J44">IF(D34="","",ROUND(I34/D34*100,1))</f>
        <v>6.9</v>
      </c>
    </row>
    <row r="35" spans="1:10" s="5" customFormat="1" ht="16.5" customHeight="1">
      <c r="A35" s="12"/>
      <c r="B35" s="70" t="s">
        <v>3</v>
      </c>
      <c r="C35" s="24">
        <v>888</v>
      </c>
      <c r="D35" s="24">
        <v>3057</v>
      </c>
      <c r="E35" s="25">
        <v>1276</v>
      </c>
      <c r="F35" s="24">
        <v>3460</v>
      </c>
      <c r="G35" s="81">
        <f t="shared" si="0"/>
        <v>1.13</v>
      </c>
      <c r="H35" s="19">
        <f t="shared" si="1"/>
        <v>1.44</v>
      </c>
      <c r="I35" s="84">
        <v>245</v>
      </c>
      <c r="J35" s="29">
        <f t="shared" si="2"/>
        <v>8</v>
      </c>
    </row>
    <row r="36" spans="1:10" s="5" customFormat="1" ht="16.5" customHeight="1">
      <c r="A36" s="12"/>
      <c r="B36" s="70" t="s">
        <v>4</v>
      </c>
      <c r="C36" s="24">
        <v>1025</v>
      </c>
      <c r="D36" s="24">
        <v>3258</v>
      </c>
      <c r="E36" s="25">
        <v>1091</v>
      </c>
      <c r="F36" s="24">
        <v>3206</v>
      </c>
      <c r="G36" s="81">
        <f t="shared" si="0"/>
        <v>0.98</v>
      </c>
      <c r="H36" s="19">
        <f t="shared" si="1"/>
        <v>1.06</v>
      </c>
      <c r="I36" s="84">
        <v>295</v>
      </c>
      <c r="J36" s="29">
        <f t="shared" si="2"/>
        <v>9.1</v>
      </c>
    </row>
    <row r="37" spans="1:10" s="5" customFormat="1" ht="16.5" customHeight="1">
      <c r="A37" s="12"/>
      <c r="B37" s="70" t="s">
        <v>5</v>
      </c>
      <c r="C37" s="24">
        <v>616</v>
      </c>
      <c r="D37" s="25">
        <v>3052</v>
      </c>
      <c r="E37" s="25">
        <v>1097</v>
      </c>
      <c r="F37" s="24">
        <v>3100</v>
      </c>
      <c r="G37" s="81">
        <f t="shared" si="0"/>
        <v>1.02</v>
      </c>
      <c r="H37" s="19">
        <f t="shared" si="1"/>
        <v>1.78</v>
      </c>
      <c r="I37" s="84">
        <v>178</v>
      </c>
      <c r="J37" s="29">
        <f t="shared" si="2"/>
        <v>5.8</v>
      </c>
    </row>
    <row r="38" spans="1:10" s="5" customFormat="1" ht="16.5" customHeight="1">
      <c r="A38" s="12"/>
      <c r="B38" s="70" t="s">
        <v>6</v>
      </c>
      <c r="C38" s="24">
        <v>756</v>
      </c>
      <c r="D38" s="25">
        <v>3063</v>
      </c>
      <c r="E38" s="25">
        <v>1226</v>
      </c>
      <c r="F38" s="24">
        <v>3166</v>
      </c>
      <c r="G38" s="81">
        <f t="shared" si="0"/>
        <v>1.03</v>
      </c>
      <c r="H38" s="19">
        <f t="shared" si="1"/>
        <v>1.62</v>
      </c>
      <c r="I38" s="84">
        <v>221</v>
      </c>
      <c r="J38" s="29">
        <f t="shared" si="2"/>
        <v>7.2</v>
      </c>
    </row>
    <row r="39" spans="1:10" s="5" customFormat="1" ht="16.5" customHeight="1">
      <c r="A39" s="12"/>
      <c r="B39" s="70" t="s">
        <v>7</v>
      </c>
      <c r="C39" s="24">
        <v>605</v>
      </c>
      <c r="D39" s="25">
        <v>2886</v>
      </c>
      <c r="E39" s="25">
        <v>1238</v>
      </c>
      <c r="F39" s="24">
        <v>3307</v>
      </c>
      <c r="G39" s="81">
        <f t="shared" si="0"/>
        <v>1.15</v>
      </c>
      <c r="H39" s="19">
        <f t="shared" si="1"/>
        <v>2.05</v>
      </c>
      <c r="I39" s="84">
        <v>220</v>
      </c>
      <c r="J39" s="29">
        <f t="shared" si="2"/>
        <v>7.6</v>
      </c>
    </row>
    <row r="40" spans="1:10" s="5" customFormat="1" ht="16.5" customHeight="1">
      <c r="A40" s="12"/>
      <c r="B40" s="70" t="s">
        <v>8</v>
      </c>
      <c r="C40" s="24">
        <v>660</v>
      </c>
      <c r="D40" s="25">
        <v>2919</v>
      </c>
      <c r="E40" s="25">
        <v>1131</v>
      </c>
      <c r="F40" s="24">
        <v>3314</v>
      </c>
      <c r="G40" s="81">
        <f t="shared" si="0"/>
        <v>1.14</v>
      </c>
      <c r="H40" s="19">
        <f t="shared" si="1"/>
        <v>1.71</v>
      </c>
      <c r="I40" s="84">
        <v>172</v>
      </c>
      <c r="J40" s="29">
        <f t="shared" si="2"/>
        <v>5.9</v>
      </c>
    </row>
    <row r="41" spans="1:10" s="5" customFormat="1" ht="16.5" customHeight="1">
      <c r="A41" s="12"/>
      <c r="B41" s="70" t="s">
        <v>9</v>
      </c>
      <c r="C41" s="24">
        <v>624</v>
      </c>
      <c r="D41" s="25">
        <v>2956</v>
      </c>
      <c r="E41" s="25">
        <v>1380</v>
      </c>
      <c r="F41" s="24">
        <v>3556</v>
      </c>
      <c r="G41" s="81">
        <f t="shared" si="0"/>
        <v>1.2</v>
      </c>
      <c r="H41" s="19">
        <f t="shared" si="1"/>
        <v>2.21</v>
      </c>
      <c r="I41" s="84">
        <v>220</v>
      </c>
      <c r="J41" s="29">
        <f t="shared" si="2"/>
        <v>7.4</v>
      </c>
    </row>
    <row r="42" spans="1:10" s="5" customFormat="1" ht="16.5" customHeight="1">
      <c r="A42" s="12"/>
      <c r="B42" s="70" t="s">
        <v>10</v>
      </c>
      <c r="C42" s="24">
        <v>652</v>
      </c>
      <c r="D42" s="25">
        <v>3013</v>
      </c>
      <c r="E42" s="25">
        <v>1330</v>
      </c>
      <c r="F42" s="24">
        <v>3647</v>
      </c>
      <c r="G42" s="81">
        <f t="shared" si="0"/>
        <v>1.21</v>
      </c>
      <c r="H42" s="19">
        <f t="shared" si="1"/>
        <v>2.04</v>
      </c>
      <c r="I42" s="84">
        <v>241</v>
      </c>
      <c r="J42" s="29">
        <f t="shared" si="2"/>
        <v>8</v>
      </c>
    </row>
    <row r="43" spans="1:10" s="5" customFormat="1" ht="16.5" customHeight="1">
      <c r="A43" s="12"/>
      <c r="B43" s="70" t="s">
        <v>11</v>
      </c>
      <c r="C43" s="24">
        <v>624</v>
      </c>
      <c r="D43" s="25">
        <v>2879</v>
      </c>
      <c r="E43" s="25">
        <v>1222</v>
      </c>
      <c r="F43" s="24">
        <v>3672</v>
      </c>
      <c r="G43" s="81">
        <f t="shared" si="0"/>
        <v>1.28</v>
      </c>
      <c r="H43" s="19">
        <f t="shared" si="1"/>
        <v>1.96</v>
      </c>
      <c r="I43" s="84">
        <v>188</v>
      </c>
      <c r="J43" s="29">
        <f t="shared" si="2"/>
        <v>6.5</v>
      </c>
    </row>
    <row r="44" spans="1:10" s="5" customFormat="1" ht="16.5" customHeight="1">
      <c r="A44" s="14"/>
      <c r="B44" s="71" t="s">
        <v>12</v>
      </c>
      <c r="C44" s="26">
        <v>565</v>
      </c>
      <c r="D44" s="26">
        <v>2853</v>
      </c>
      <c r="E44" s="26">
        <v>1290</v>
      </c>
      <c r="F44" s="79">
        <v>3612</v>
      </c>
      <c r="G44" s="82">
        <f t="shared" si="0"/>
        <v>1.27</v>
      </c>
      <c r="H44" s="20">
        <f t="shared" si="1"/>
        <v>2.28</v>
      </c>
      <c r="I44" s="85">
        <v>205</v>
      </c>
      <c r="J44" s="30">
        <f t="shared" si="2"/>
        <v>7.2</v>
      </c>
    </row>
    <row r="45" spans="1:5" s="5" customFormat="1" ht="16.5" customHeight="1" thickBot="1">
      <c r="A45" s="46" t="s">
        <v>58</v>
      </c>
      <c r="B45" s="47"/>
      <c r="C45" s="47"/>
      <c r="D45" s="47"/>
      <c r="E45" s="1"/>
    </row>
    <row r="46" spans="1:10" s="5" customFormat="1" ht="16.5" customHeight="1">
      <c r="A46" s="101" t="str">
        <f>"2020（令和2）年"&amp;COUNTA(C33:C44)&amp;"月迄"</f>
        <v>2020（令和2）年12月迄</v>
      </c>
      <c r="B46" s="102"/>
      <c r="C46" s="48">
        <f>SUM(C33:C44)</f>
        <v>8578</v>
      </c>
      <c r="D46" s="48">
        <f>SUM(D33:D44)</f>
        <v>35459</v>
      </c>
      <c r="E46" s="48">
        <f>SUM(E33:E44)</f>
        <v>15045</v>
      </c>
      <c r="F46" s="48">
        <f>SUM(F33:F44)</f>
        <v>41042</v>
      </c>
      <c r="G46" s="61">
        <f>ROUND(F46/D46,2)</f>
        <v>1.16</v>
      </c>
      <c r="H46" s="61">
        <f>ROUND(E46/C46,2)</f>
        <v>1.75</v>
      </c>
      <c r="I46" s="50">
        <f>SUM(I33:I44)</f>
        <v>2510</v>
      </c>
      <c r="J46" s="77">
        <f>ROUND(I46/D46*100,1)</f>
        <v>7.1</v>
      </c>
    </row>
    <row r="47" spans="1:10" s="5" customFormat="1" ht="16.5" customHeight="1">
      <c r="A47" s="103" t="str">
        <f>"前年"&amp;COUNTA(C33:C44)&amp;"月迄"</f>
        <v>前年12月迄</v>
      </c>
      <c r="B47" s="104"/>
      <c r="C47" s="51">
        <f ca="1">SUM(C21:(INDIRECT("c"&amp;COUNT($C33:$C44)+20)))</f>
        <v>9823</v>
      </c>
      <c r="D47" s="51">
        <f ca="1">SUM(D21:(INDIRECT("d"&amp;COUNT($C33:$C44)+20)))</f>
        <v>37789</v>
      </c>
      <c r="E47" s="51">
        <f ca="1">SUM(E21:(INDIRECT("e"&amp;COUNT($C33:$C44)+20)))</f>
        <v>15680</v>
      </c>
      <c r="F47" s="51">
        <f ca="1">SUM(F21:(INDIRECT("f"&amp;COUNT($C33:$C44)+20)))</f>
        <v>43249</v>
      </c>
      <c r="G47" s="73">
        <f>ROUND(F47/D47,2)</f>
        <v>1.14</v>
      </c>
      <c r="H47" s="73">
        <f>ROUND(E47/C47,2)</f>
        <v>1.6</v>
      </c>
      <c r="I47" s="51">
        <f ca="1">SUM(I21:(INDIRECT("i"&amp;COUNT($C33:$C44)+20)))</f>
        <v>3168</v>
      </c>
      <c r="J47" s="76">
        <f>ROUND(I47/D47*100,1)</f>
        <v>8.4</v>
      </c>
    </row>
    <row r="48" spans="1:10" s="5" customFormat="1" ht="16.5" customHeight="1" thickBot="1">
      <c r="A48" s="99" t="s">
        <v>59</v>
      </c>
      <c r="B48" s="100"/>
      <c r="C48" s="54">
        <f aca="true" t="shared" si="3" ref="C48:J48">C46-C47</f>
        <v>-1245</v>
      </c>
      <c r="D48" s="54">
        <f t="shared" si="3"/>
        <v>-2330</v>
      </c>
      <c r="E48" s="72">
        <f t="shared" si="3"/>
        <v>-635</v>
      </c>
      <c r="F48" s="56">
        <f t="shared" si="3"/>
        <v>-2207</v>
      </c>
      <c r="G48" s="63">
        <f t="shared" si="3"/>
        <v>0.020000000000000018</v>
      </c>
      <c r="H48" s="63">
        <f t="shared" si="3"/>
        <v>0.1499999999999999</v>
      </c>
      <c r="I48" s="56">
        <f>I46-I47</f>
        <v>-658</v>
      </c>
      <c r="J48" s="66">
        <f t="shared" si="3"/>
        <v>-1.3000000000000007</v>
      </c>
    </row>
    <row r="49" spans="1:10" s="5" customFormat="1" ht="16.5" customHeight="1">
      <c r="A49" s="5" t="s">
        <v>38</v>
      </c>
      <c r="J49" s="1"/>
    </row>
    <row r="50" spans="1:9" ht="16.5" customHeight="1">
      <c r="A50" s="5" t="s">
        <v>39</v>
      </c>
      <c r="B50" s="5"/>
      <c r="C50" s="5"/>
      <c r="D50" s="5"/>
      <c r="E50" s="5"/>
      <c r="F50" s="5"/>
      <c r="G50" s="5"/>
      <c r="H50" s="5"/>
      <c r="I50" s="5"/>
    </row>
    <row r="51" spans="1:9" ht="16.5" customHeight="1">
      <c r="A51" s="5"/>
      <c r="B51" s="5"/>
      <c r="C51" s="5"/>
      <c r="D51" s="5"/>
      <c r="E51" s="5"/>
      <c r="F51" s="5"/>
      <c r="G51" s="5"/>
      <c r="H51" s="5"/>
      <c r="I51" s="5"/>
    </row>
    <row r="52" spans="1:9" ht="16.5" customHeight="1">
      <c r="A52" s="5" t="s">
        <v>63</v>
      </c>
      <c r="B52" s="5"/>
      <c r="C52" s="5"/>
      <c r="D52" s="5"/>
      <c r="E52" s="5"/>
      <c r="F52" s="5"/>
      <c r="G52" s="5"/>
      <c r="H52" s="5"/>
      <c r="I52" s="5"/>
    </row>
    <row r="53" spans="1:9" ht="16.5" customHeight="1">
      <c r="A53" s="5" t="s">
        <v>37</v>
      </c>
      <c r="B53" s="5"/>
      <c r="C53" s="5"/>
      <c r="D53" s="5"/>
      <c r="E53" s="5"/>
      <c r="F53" s="5"/>
      <c r="G53" s="5"/>
      <c r="H53" s="5"/>
      <c r="I53" s="5"/>
    </row>
    <row r="54" spans="1:9" ht="16.5" customHeight="1">
      <c r="A54" s="5">
        <v>1</v>
      </c>
      <c r="B54" s="98" t="s">
        <v>66</v>
      </c>
      <c r="C54" s="98"/>
      <c r="D54" s="5" t="s">
        <v>24</v>
      </c>
      <c r="E54" s="5"/>
      <c r="F54" s="5"/>
      <c r="G54" s="5"/>
      <c r="H54" s="5"/>
      <c r="I54" s="5"/>
    </row>
    <row r="55" spans="1:9" ht="16.5" customHeight="1">
      <c r="A55" s="5">
        <v>2</v>
      </c>
      <c r="B55" s="98" t="s">
        <v>13</v>
      </c>
      <c r="C55" s="98"/>
      <c r="D55" s="5" t="s">
        <v>25</v>
      </c>
      <c r="E55" s="16"/>
      <c r="F55" s="5"/>
      <c r="G55" s="5"/>
      <c r="H55" s="5"/>
      <c r="I55" s="5"/>
    </row>
    <row r="56" spans="1:9" ht="16.5" customHeight="1">
      <c r="A56" s="5">
        <v>3</v>
      </c>
      <c r="B56" s="98" t="s">
        <v>14</v>
      </c>
      <c r="C56" s="98"/>
      <c r="D56" s="5" t="s">
        <v>26</v>
      </c>
      <c r="E56" s="5"/>
      <c r="F56" s="5"/>
      <c r="G56" s="5"/>
      <c r="H56" s="5"/>
      <c r="I56" s="5"/>
    </row>
    <row r="57" spans="1:9" ht="16.5" customHeight="1">
      <c r="A57" s="5">
        <v>4</v>
      </c>
      <c r="B57" s="98" t="s">
        <v>15</v>
      </c>
      <c r="C57" s="98"/>
      <c r="D57" s="5" t="s">
        <v>27</v>
      </c>
      <c r="E57" s="5"/>
      <c r="F57" s="5"/>
      <c r="G57" s="5"/>
      <c r="H57" s="5"/>
      <c r="I57" s="5"/>
    </row>
    <row r="58" spans="1:9" ht="16.5" customHeight="1">
      <c r="A58" s="5">
        <v>5</v>
      </c>
      <c r="B58" s="98" t="s">
        <v>23</v>
      </c>
      <c r="C58" s="98"/>
      <c r="D58" s="5" t="s">
        <v>28</v>
      </c>
      <c r="E58" s="5"/>
      <c r="F58" s="5"/>
      <c r="G58" s="5"/>
      <c r="H58" s="5"/>
      <c r="I58" s="5"/>
    </row>
    <row r="59" spans="1:9" ht="16.5" customHeight="1">
      <c r="A59" s="5">
        <v>6</v>
      </c>
      <c r="B59" s="98" t="s">
        <v>16</v>
      </c>
      <c r="C59" s="98"/>
      <c r="D59" s="5" t="s">
        <v>29</v>
      </c>
      <c r="E59" s="5"/>
      <c r="F59" s="5"/>
      <c r="G59" s="5"/>
      <c r="H59" s="5"/>
      <c r="I59" s="5"/>
    </row>
    <row r="60" spans="1:9" ht="16.5" customHeight="1">
      <c r="A60" s="5">
        <v>7</v>
      </c>
      <c r="B60" s="98" t="s">
        <v>60</v>
      </c>
      <c r="C60" s="98"/>
      <c r="D60" s="5" t="s">
        <v>61</v>
      </c>
      <c r="E60" s="5"/>
      <c r="F60" s="5"/>
      <c r="G60" s="5"/>
      <c r="H60" s="5"/>
      <c r="I60" s="5"/>
    </row>
    <row r="61" spans="1:9" ht="16.5" customHeight="1">
      <c r="A61" s="5">
        <v>8</v>
      </c>
      <c r="B61" s="98" t="s">
        <v>22</v>
      </c>
      <c r="C61" s="98"/>
      <c r="D61" s="5" t="s">
        <v>62</v>
      </c>
      <c r="E61" s="5"/>
      <c r="F61" s="5"/>
      <c r="G61" s="5"/>
      <c r="H61" s="5"/>
      <c r="I61" s="5"/>
    </row>
    <row r="62" spans="1:9" ht="16.5" customHeight="1">
      <c r="A62" s="5"/>
      <c r="B62" s="5"/>
      <c r="C62" s="5"/>
      <c r="D62" s="5"/>
      <c r="E62" s="5"/>
      <c r="F62" s="5"/>
      <c r="G62" s="5"/>
      <c r="H62" s="5"/>
      <c r="I62" s="5"/>
    </row>
    <row r="72" ht="13.5" customHeight="1"/>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spans="1:10" ht="12.75">
      <c r="A85" s="5"/>
      <c r="B85" s="5"/>
      <c r="C85" s="5"/>
      <c r="D85" s="5"/>
      <c r="E85" s="5"/>
      <c r="F85" s="5"/>
      <c r="G85" s="5"/>
      <c r="H85" s="5"/>
      <c r="I85" s="5"/>
      <c r="J85" s="5"/>
    </row>
  </sheetData>
  <sheetProtection/>
  <mergeCells count="15">
    <mergeCell ref="B61:C61"/>
    <mergeCell ref="B55:C55"/>
    <mergeCell ref="B56:C56"/>
    <mergeCell ref="B57:C57"/>
    <mergeCell ref="B58:C58"/>
    <mergeCell ref="B59:C59"/>
    <mergeCell ref="B60:C60"/>
    <mergeCell ref="I4:I5"/>
    <mergeCell ref="J4:J5"/>
    <mergeCell ref="A46:B46"/>
    <mergeCell ref="A47:B47"/>
    <mergeCell ref="A48:B48"/>
    <mergeCell ref="B54:C54"/>
    <mergeCell ref="A4:B5"/>
    <mergeCell ref="E4:E5"/>
  </mergeCells>
  <printOptions/>
  <pageMargins left="0.7" right="0.7" top="0.75" bottom="0.75" header="0.3" footer="0.3"/>
  <pageSetup fitToHeight="1"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spans="1:3" ht="16.5" customHeight="1">
      <c r="A1" s="2" t="s">
        <v>116</v>
      </c>
      <c r="C1" s="2"/>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c r="A14" s="12" t="s">
        <v>76</v>
      </c>
      <c r="B14" s="32" t="s">
        <v>0</v>
      </c>
      <c r="C14" s="24">
        <v>14491</v>
      </c>
      <c r="D14" s="24">
        <v>54684</v>
      </c>
      <c r="E14" s="24">
        <v>15355</v>
      </c>
      <c r="F14" s="24">
        <v>38928</v>
      </c>
      <c r="G14" s="19">
        <v>0.71</v>
      </c>
      <c r="H14" s="19">
        <v>1.06</v>
      </c>
      <c r="I14" s="24">
        <v>4925</v>
      </c>
      <c r="J14" s="29">
        <v>9</v>
      </c>
    </row>
    <row r="15" spans="1:10" s="5" customFormat="1" ht="16.5" customHeight="1">
      <c r="A15" s="12" t="s">
        <v>77</v>
      </c>
      <c r="B15" s="32" t="s">
        <v>64</v>
      </c>
      <c r="C15" s="24">
        <v>12841</v>
      </c>
      <c r="D15" s="24">
        <v>48529</v>
      </c>
      <c r="E15" s="24">
        <v>17039</v>
      </c>
      <c r="F15" s="24">
        <v>44556</v>
      </c>
      <c r="G15" s="19">
        <v>0.92</v>
      </c>
      <c r="H15" s="19">
        <v>1.33</v>
      </c>
      <c r="I15" s="24">
        <v>4340</v>
      </c>
      <c r="J15" s="29">
        <v>8.9</v>
      </c>
    </row>
    <row r="16" spans="1:10" s="5" customFormat="1" ht="16.5" customHeight="1">
      <c r="A16" s="12" t="s">
        <v>78</v>
      </c>
      <c r="B16" s="32" t="s">
        <v>64</v>
      </c>
      <c r="C16" s="24">
        <v>12172</v>
      </c>
      <c r="D16" s="24">
        <v>45470</v>
      </c>
      <c r="E16" s="24">
        <v>17552</v>
      </c>
      <c r="F16" s="24">
        <v>46810</v>
      </c>
      <c r="G16" s="19">
        <v>1.03</v>
      </c>
      <c r="H16" s="19">
        <v>1.44</v>
      </c>
      <c r="I16" s="24">
        <v>4085</v>
      </c>
      <c r="J16" s="29">
        <v>9</v>
      </c>
    </row>
    <row r="17" spans="1:10" s="5" customFormat="1" ht="16.5" customHeight="1">
      <c r="A17" s="12" t="s">
        <v>79</v>
      </c>
      <c r="B17" s="32" t="s">
        <v>64</v>
      </c>
      <c r="C17" s="24">
        <v>11806</v>
      </c>
      <c r="D17" s="24">
        <v>43481</v>
      </c>
      <c r="E17" s="24">
        <v>17228</v>
      </c>
      <c r="F17" s="24">
        <v>46351</v>
      </c>
      <c r="G17" s="19">
        <v>1.07</v>
      </c>
      <c r="H17" s="19">
        <v>1.46</v>
      </c>
      <c r="I17" s="24">
        <v>3724</v>
      </c>
      <c r="J17" s="29">
        <v>8.6</v>
      </c>
    </row>
    <row r="18" spans="1:10" s="5" customFormat="1" ht="16.5" customHeight="1">
      <c r="A18" s="12" t="s">
        <v>80</v>
      </c>
      <c r="B18" s="32" t="s">
        <v>64</v>
      </c>
      <c r="C18" s="24">
        <v>11165</v>
      </c>
      <c r="D18" s="24">
        <v>41452</v>
      </c>
      <c r="E18" s="24">
        <v>15757</v>
      </c>
      <c r="F18" s="24">
        <v>42431</v>
      </c>
      <c r="G18" s="19">
        <v>1.02</v>
      </c>
      <c r="H18" s="19">
        <v>1.41</v>
      </c>
      <c r="I18" s="24">
        <v>3619</v>
      </c>
      <c r="J18" s="29">
        <v>8.7</v>
      </c>
    </row>
    <row r="19" spans="1:10" s="5" customFormat="1" ht="16.5" customHeight="1" thickBot="1">
      <c r="A19" s="12" t="s">
        <v>83</v>
      </c>
      <c r="B19" s="32" t="s">
        <v>64</v>
      </c>
      <c r="C19" s="24">
        <v>10387</v>
      </c>
      <c r="D19" s="24">
        <v>39523</v>
      </c>
      <c r="E19" s="24">
        <v>16143</v>
      </c>
      <c r="F19" s="24">
        <v>43841</v>
      </c>
      <c r="G19" s="19">
        <v>1.11</v>
      </c>
      <c r="H19" s="19">
        <v>1.55</v>
      </c>
      <c r="I19" s="24">
        <v>3240</v>
      </c>
      <c r="J19" s="29">
        <v>8.2</v>
      </c>
    </row>
    <row r="20" spans="1:10" s="5" customFormat="1" ht="16.5" customHeight="1" thickTop="1">
      <c r="A20" s="57" t="s">
        <v>82</v>
      </c>
      <c r="B20" s="67" t="s">
        <v>1</v>
      </c>
      <c r="C20" s="58">
        <v>946</v>
      </c>
      <c r="D20" s="58">
        <v>3092</v>
      </c>
      <c r="E20" s="58">
        <v>1284</v>
      </c>
      <c r="F20" s="58">
        <v>3346</v>
      </c>
      <c r="G20" s="59">
        <v>1.08</v>
      </c>
      <c r="H20" s="59">
        <v>1.36</v>
      </c>
      <c r="I20" s="58">
        <v>197</v>
      </c>
      <c r="J20" s="60">
        <v>6.4</v>
      </c>
    </row>
    <row r="21" spans="1:10" s="5" customFormat="1" ht="16.5" customHeight="1">
      <c r="A21" s="12"/>
      <c r="B21" s="68" t="s">
        <v>2</v>
      </c>
      <c r="C21" s="24">
        <v>959</v>
      </c>
      <c r="D21" s="24">
        <v>3324</v>
      </c>
      <c r="E21" s="24">
        <v>1465</v>
      </c>
      <c r="F21" s="24">
        <v>3642</v>
      </c>
      <c r="G21" s="19">
        <v>1.1</v>
      </c>
      <c r="H21" s="19">
        <v>1.53</v>
      </c>
      <c r="I21" s="24">
        <v>255</v>
      </c>
      <c r="J21" s="29">
        <v>7.7</v>
      </c>
    </row>
    <row r="22" spans="1:10" s="5" customFormat="1" ht="16.5" customHeight="1">
      <c r="A22" s="12"/>
      <c r="B22" s="68" t="s">
        <v>3</v>
      </c>
      <c r="C22" s="24">
        <v>999</v>
      </c>
      <c r="D22" s="24">
        <v>3576</v>
      </c>
      <c r="E22" s="24">
        <v>1459</v>
      </c>
      <c r="F22" s="24">
        <v>3815</v>
      </c>
      <c r="G22" s="19">
        <v>1.07</v>
      </c>
      <c r="H22" s="19">
        <v>1.46</v>
      </c>
      <c r="I22" s="24">
        <v>301</v>
      </c>
      <c r="J22" s="29">
        <v>8.4</v>
      </c>
    </row>
    <row r="23" spans="1:10" s="5" customFormat="1" ht="16.5" customHeight="1">
      <c r="A23" s="12"/>
      <c r="B23" s="68" t="s">
        <v>4</v>
      </c>
      <c r="C23" s="24">
        <v>1181</v>
      </c>
      <c r="D23" s="24">
        <v>3730</v>
      </c>
      <c r="E23" s="24">
        <v>1372</v>
      </c>
      <c r="F23" s="24">
        <v>3737</v>
      </c>
      <c r="G23" s="19">
        <v>1</v>
      </c>
      <c r="H23" s="19">
        <v>1.16</v>
      </c>
      <c r="I23" s="24">
        <v>450</v>
      </c>
      <c r="J23" s="29">
        <v>12.1</v>
      </c>
    </row>
    <row r="24" spans="1:10" s="5" customFormat="1" ht="16.5" customHeight="1">
      <c r="A24" s="12"/>
      <c r="B24" s="68" t="s">
        <v>5</v>
      </c>
      <c r="C24" s="24">
        <v>959</v>
      </c>
      <c r="D24" s="24">
        <v>3634</v>
      </c>
      <c r="E24" s="24">
        <v>1404</v>
      </c>
      <c r="F24" s="24">
        <v>3732</v>
      </c>
      <c r="G24" s="19">
        <v>1.03</v>
      </c>
      <c r="H24" s="19">
        <v>1.46</v>
      </c>
      <c r="I24" s="24">
        <v>326</v>
      </c>
      <c r="J24" s="29">
        <v>9</v>
      </c>
    </row>
    <row r="25" spans="1:10" s="5" customFormat="1" ht="16.5" customHeight="1">
      <c r="A25" s="12"/>
      <c r="B25" s="68" t="s">
        <v>6</v>
      </c>
      <c r="C25" s="24">
        <v>806</v>
      </c>
      <c r="D25" s="24">
        <v>3461</v>
      </c>
      <c r="E25" s="24">
        <v>1298</v>
      </c>
      <c r="F25" s="24">
        <v>3674</v>
      </c>
      <c r="G25" s="19">
        <v>1.06</v>
      </c>
      <c r="H25" s="19">
        <v>1.61</v>
      </c>
      <c r="I25" s="24">
        <v>272</v>
      </c>
      <c r="J25" s="29">
        <v>7.9</v>
      </c>
    </row>
    <row r="26" spans="1:10" s="5" customFormat="1" ht="16.5" customHeight="1">
      <c r="A26" s="12"/>
      <c r="B26" s="68" t="s">
        <v>7</v>
      </c>
      <c r="C26" s="24">
        <v>789</v>
      </c>
      <c r="D26" s="24">
        <v>3271</v>
      </c>
      <c r="E26" s="24">
        <v>1408</v>
      </c>
      <c r="F26" s="24">
        <v>3719</v>
      </c>
      <c r="G26" s="19">
        <v>1.14</v>
      </c>
      <c r="H26" s="19">
        <v>1.78</v>
      </c>
      <c r="I26" s="24">
        <v>273</v>
      </c>
      <c r="J26" s="29">
        <v>8.3</v>
      </c>
    </row>
    <row r="27" spans="1:10" s="5" customFormat="1" ht="16.5" customHeight="1">
      <c r="A27" s="12"/>
      <c r="B27" s="68" t="s">
        <v>8</v>
      </c>
      <c r="C27" s="24">
        <v>835</v>
      </c>
      <c r="D27" s="24">
        <v>3253</v>
      </c>
      <c r="E27" s="24">
        <v>1306</v>
      </c>
      <c r="F27" s="24">
        <v>3715</v>
      </c>
      <c r="G27" s="19">
        <v>1.14</v>
      </c>
      <c r="H27" s="19">
        <v>1.56</v>
      </c>
      <c r="I27" s="24">
        <v>245</v>
      </c>
      <c r="J27" s="29">
        <v>7.5</v>
      </c>
    </row>
    <row r="28" spans="1:10" s="5" customFormat="1" ht="16.5" customHeight="1">
      <c r="A28" s="12"/>
      <c r="B28" s="68" t="s">
        <v>9</v>
      </c>
      <c r="C28" s="24">
        <v>615</v>
      </c>
      <c r="D28" s="24">
        <v>3049</v>
      </c>
      <c r="E28" s="24">
        <v>1224</v>
      </c>
      <c r="F28" s="24">
        <v>3643</v>
      </c>
      <c r="G28" s="19">
        <v>1.19</v>
      </c>
      <c r="H28" s="19">
        <v>1.99</v>
      </c>
      <c r="I28" s="24">
        <v>230</v>
      </c>
      <c r="J28" s="29">
        <v>7.5</v>
      </c>
    </row>
    <row r="29" spans="1:10" s="5" customFormat="1" ht="16.5" customHeight="1">
      <c r="A29" s="12"/>
      <c r="B29" s="68" t="s">
        <v>10</v>
      </c>
      <c r="C29" s="24">
        <v>908</v>
      </c>
      <c r="D29" s="24">
        <v>3112</v>
      </c>
      <c r="E29" s="24">
        <v>1489</v>
      </c>
      <c r="F29" s="24">
        <v>3661</v>
      </c>
      <c r="G29" s="19">
        <v>1.18</v>
      </c>
      <c r="H29" s="19">
        <v>1.64</v>
      </c>
      <c r="I29" s="24">
        <v>262</v>
      </c>
      <c r="J29" s="29">
        <v>8.4</v>
      </c>
    </row>
    <row r="30" spans="1:10" s="5" customFormat="1" ht="16.5" customHeight="1">
      <c r="A30" s="12"/>
      <c r="B30" s="68" t="s">
        <v>11</v>
      </c>
      <c r="C30" s="24">
        <v>832</v>
      </c>
      <c r="D30" s="24">
        <v>3090</v>
      </c>
      <c r="E30" s="24">
        <v>1225</v>
      </c>
      <c r="F30" s="24">
        <v>3594</v>
      </c>
      <c r="G30" s="19">
        <v>1.16</v>
      </c>
      <c r="H30" s="19">
        <v>1.47</v>
      </c>
      <c r="I30" s="24">
        <v>235</v>
      </c>
      <c r="J30" s="29">
        <v>7.6</v>
      </c>
    </row>
    <row r="31" spans="1:10" s="5" customFormat="1" ht="16.5" customHeight="1">
      <c r="A31" s="12"/>
      <c r="B31" s="68" t="s">
        <v>12</v>
      </c>
      <c r="C31" s="24">
        <v>558</v>
      </c>
      <c r="D31" s="24">
        <v>2931</v>
      </c>
      <c r="E31" s="24">
        <v>1209</v>
      </c>
      <c r="F31" s="24">
        <v>3563</v>
      </c>
      <c r="G31" s="19">
        <v>1.22</v>
      </c>
      <c r="H31" s="19">
        <v>2.17</v>
      </c>
      <c r="I31" s="24">
        <v>194</v>
      </c>
      <c r="J31" s="29">
        <v>6.6</v>
      </c>
    </row>
    <row r="32" spans="1:10" s="5" customFormat="1" ht="16.5" customHeight="1">
      <c r="A32" s="8" t="s">
        <v>102</v>
      </c>
      <c r="B32" s="69" t="s">
        <v>1</v>
      </c>
      <c r="C32" s="21">
        <v>909</v>
      </c>
      <c r="D32" s="21">
        <v>3089</v>
      </c>
      <c r="E32" s="22">
        <v>1384</v>
      </c>
      <c r="F32" s="21">
        <v>3593</v>
      </c>
      <c r="G32" s="80">
        <f>IF(D32="","",ROUND(F32/D32,2))</f>
        <v>1.16</v>
      </c>
      <c r="H32" s="17">
        <f>IF(C32="","",ROUND(E32/C32,2))</f>
        <v>1.52</v>
      </c>
      <c r="I32" s="83">
        <v>204</v>
      </c>
      <c r="J32" s="27">
        <f>IF(D32="","",ROUND(I32/D32*100,1))</f>
        <v>6.6</v>
      </c>
    </row>
    <row r="33" spans="1:10" s="5" customFormat="1" ht="16.5" customHeight="1">
      <c r="A33" s="12"/>
      <c r="B33" s="70" t="s">
        <v>2</v>
      </c>
      <c r="C33" s="24">
        <v>950</v>
      </c>
      <c r="D33" s="24">
        <v>3248</v>
      </c>
      <c r="E33" s="25">
        <v>1352</v>
      </c>
      <c r="F33" s="24">
        <v>3772</v>
      </c>
      <c r="G33" s="81">
        <f aca="true" t="shared" si="0" ref="G33:G43">IF(D33="","",ROUND(F33/D33,2))</f>
        <v>1.16</v>
      </c>
      <c r="H33" s="19">
        <f aca="true" t="shared" si="1" ref="H33:H43">IF(C33="","",ROUND(E33/C33,2))</f>
        <v>1.42</v>
      </c>
      <c r="I33" s="84">
        <v>263</v>
      </c>
      <c r="J33" s="29">
        <f aca="true" t="shared" si="2" ref="J33:J43">IF(D33="","",ROUND(I33/D33*100,1))</f>
        <v>8.1</v>
      </c>
    </row>
    <row r="34" spans="1:10" s="5" customFormat="1" ht="16.5" customHeight="1">
      <c r="A34" s="12"/>
      <c r="B34" s="70" t="s">
        <v>3</v>
      </c>
      <c r="C34" s="24">
        <v>937</v>
      </c>
      <c r="D34" s="24">
        <v>3443</v>
      </c>
      <c r="E34" s="25">
        <v>1496</v>
      </c>
      <c r="F34" s="24">
        <v>3855</v>
      </c>
      <c r="G34" s="81">
        <f t="shared" si="0"/>
        <v>1.12</v>
      </c>
      <c r="H34" s="19">
        <f t="shared" si="1"/>
        <v>1.6</v>
      </c>
      <c r="I34" s="84">
        <v>368</v>
      </c>
      <c r="J34" s="29">
        <f t="shared" si="2"/>
        <v>10.7</v>
      </c>
    </row>
    <row r="35" spans="1:10" s="5" customFormat="1" ht="16.5" customHeight="1">
      <c r="A35" s="12"/>
      <c r="B35" s="70" t="s">
        <v>4</v>
      </c>
      <c r="C35" s="24">
        <v>1098</v>
      </c>
      <c r="D35" s="24">
        <v>3540</v>
      </c>
      <c r="E35" s="25">
        <v>1400</v>
      </c>
      <c r="F35" s="24">
        <v>3709</v>
      </c>
      <c r="G35" s="81">
        <f t="shared" si="0"/>
        <v>1.05</v>
      </c>
      <c r="H35" s="19">
        <f t="shared" si="1"/>
        <v>1.28</v>
      </c>
      <c r="I35" s="84">
        <v>396</v>
      </c>
      <c r="J35" s="29">
        <f t="shared" si="2"/>
        <v>11.2</v>
      </c>
    </row>
    <row r="36" spans="1:10" s="5" customFormat="1" ht="16.5" customHeight="1">
      <c r="A36" s="12" t="s">
        <v>103</v>
      </c>
      <c r="B36" s="70" t="s">
        <v>5</v>
      </c>
      <c r="C36" s="24">
        <v>903</v>
      </c>
      <c r="D36" s="25">
        <v>3421</v>
      </c>
      <c r="E36" s="25">
        <v>1224</v>
      </c>
      <c r="F36" s="24">
        <v>3688</v>
      </c>
      <c r="G36" s="81">
        <f t="shared" si="0"/>
        <v>1.08</v>
      </c>
      <c r="H36" s="19">
        <f t="shared" si="1"/>
        <v>1.36</v>
      </c>
      <c r="I36" s="84">
        <v>259</v>
      </c>
      <c r="J36" s="29">
        <f t="shared" si="2"/>
        <v>7.6</v>
      </c>
    </row>
    <row r="37" spans="1:10" s="5" customFormat="1" ht="16.5" customHeight="1">
      <c r="A37" s="12"/>
      <c r="B37" s="70" t="s">
        <v>6</v>
      </c>
      <c r="C37" s="24">
        <v>794</v>
      </c>
      <c r="D37" s="25">
        <v>3336</v>
      </c>
      <c r="E37" s="25">
        <v>1298</v>
      </c>
      <c r="F37" s="24">
        <v>3547</v>
      </c>
      <c r="G37" s="81">
        <f t="shared" si="0"/>
        <v>1.06</v>
      </c>
      <c r="H37" s="19">
        <f t="shared" si="1"/>
        <v>1.63</v>
      </c>
      <c r="I37" s="84">
        <v>303</v>
      </c>
      <c r="J37" s="29">
        <f t="shared" si="2"/>
        <v>9.1</v>
      </c>
    </row>
    <row r="38" spans="1:10" s="5" customFormat="1" ht="16.5" customHeight="1">
      <c r="A38" s="12"/>
      <c r="B38" s="70" t="s">
        <v>7</v>
      </c>
      <c r="C38" s="24">
        <v>767</v>
      </c>
      <c r="D38" s="25">
        <v>3203</v>
      </c>
      <c r="E38" s="25">
        <v>1407</v>
      </c>
      <c r="F38" s="24">
        <v>3559</v>
      </c>
      <c r="G38" s="81">
        <f t="shared" si="0"/>
        <v>1.11</v>
      </c>
      <c r="H38" s="19">
        <f t="shared" si="1"/>
        <v>1.83</v>
      </c>
      <c r="I38" s="84">
        <v>241</v>
      </c>
      <c r="J38" s="29">
        <f t="shared" si="2"/>
        <v>7.5</v>
      </c>
    </row>
    <row r="39" spans="1:10" s="5" customFormat="1" ht="16.5" customHeight="1">
      <c r="A39" s="12"/>
      <c r="B39" s="70" t="s">
        <v>8</v>
      </c>
      <c r="C39" s="24">
        <v>721</v>
      </c>
      <c r="D39" s="25">
        <v>3068</v>
      </c>
      <c r="E39" s="25">
        <v>1099</v>
      </c>
      <c r="F39" s="24">
        <v>3466</v>
      </c>
      <c r="G39" s="81">
        <f t="shared" si="0"/>
        <v>1.13</v>
      </c>
      <c r="H39" s="19">
        <f t="shared" si="1"/>
        <v>1.52</v>
      </c>
      <c r="I39" s="84">
        <v>230</v>
      </c>
      <c r="J39" s="29">
        <f t="shared" si="2"/>
        <v>7.5</v>
      </c>
    </row>
    <row r="40" spans="1:10" s="5" customFormat="1" ht="16.5" customHeight="1">
      <c r="A40" s="12"/>
      <c r="B40" s="70" t="s">
        <v>9</v>
      </c>
      <c r="C40" s="24">
        <v>696</v>
      </c>
      <c r="D40" s="25">
        <v>2984</v>
      </c>
      <c r="E40" s="25">
        <v>1337</v>
      </c>
      <c r="F40" s="24">
        <v>3547</v>
      </c>
      <c r="G40" s="81">
        <f t="shared" si="0"/>
        <v>1.19</v>
      </c>
      <c r="H40" s="19">
        <f t="shared" si="1"/>
        <v>1.92</v>
      </c>
      <c r="I40" s="84">
        <v>249</v>
      </c>
      <c r="J40" s="29">
        <f t="shared" si="2"/>
        <v>8.3</v>
      </c>
    </row>
    <row r="41" spans="1:10" s="5" customFormat="1" ht="16.5" customHeight="1">
      <c r="A41" s="12"/>
      <c r="B41" s="70" t="s">
        <v>10</v>
      </c>
      <c r="C41" s="24">
        <v>817</v>
      </c>
      <c r="D41" s="25">
        <v>2976</v>
      </c>
      <c r="E41" s="25">
        <v>1406</v>
      </c>
      <c r="F41" s="24">
        <v>3553</v>
      </c>
      <c r="G41" s="81">
        <f t="shared" si="0"/>
        <v>1.19</v>
      </c>
      <c r="H41" s="19">
        <f t="shared" si="1"/>
        <v>1.72</v>
      </c>
      <c r="I41" s="84">
        <v>261</v>
      </c>
      <c r="J41" s="29">
        <f t="shared" si="2"/>
        <v>8.8</v>
      </c>
    </row>
    <row r="42" spans="1:10" s="5" customFormat="1" ht="16.5" customHeight="1">
      <c r="A42" s="12"/>
      <c r="B42" s="70" t="s">
        <v>11</v>
      </c>
      <c r="C42" s="24">
        <v>694</v>
      </c>
      <c r="D42" s="25">
        <v>2832</v>
      </c>
      <c r="E42" s="25">
        <v>1117</v>
      </c>
      <c r="F42" s="24">
        <v>3534</v>
      </c>
      <c r="G42" s="81">
        <f t="shared" si="0"/>
        <v>1.25</v>
      </c>
      <c r="H42" s="19">
        <f t="shared" si="1"/>
        <v>1.61</v>
      </c>
      <c r="I42" s="84">
        <v>208</v>
      </c>
      <c r="J42" s="29">
        <f t="shared" si="2"/>
        <v>7.3</v>
      </c>
    </row>
    <row r="43" spans="1:10" s="5" customFormat="1" ht="16.5" customHeight="1">
      <c r="A43" s="14"/>
      <c r="B43" s="71" t="s">
        <v>12</v>
      </c>
      <c r="C43" s="26">
        <v>537</v>
      </c>
      <c r="D43" s="26">
        <v>2649</v>
      </c>
      <c r="E43" s="26">
        <v>1160</v>
      </c>
      <c r="F43" s="79">
        <v>3426</v>
      </c>
      <c r="G43" s="82">
        <f t="shared" si="0"/>
        <v>1.29</v>
      </c>
      <c r="H43" s="20">
        <f t="shared" si="1"/>
        <v>2.16</v>
      </c>
      <c r="I43" s="85">
        <v>186</v>
      </c>
      <c r="J43" s="30">
        <f t="shared" si="2"/>
        <v>7</v>
      </c>
    </row>
    <row r="44" spans="1:5" s="5" customFormat="1" ht="16.5" customHeight="1" thickBot="1">
      <c r="A44" s="46" t="s">
        <v>58</v>
      </c>
      <c r="B44" s="47"/>
      <c r="C44" s="47"/>
      <c r="D44" s="47"/>
      <c r="E44" s="1"/>
    </row>
    <row r="45" spans="1:10" s="5" customFormat="1" ht="16.5" customHeight="1">
      <c r="A45" s="101" t="str">
        <f>"2019（令和元）年"&amp;COUNTA(C32:C43)&amp;"月迄"</f>
        <v>2019（令和元）年12月迄</v>
      </c>
      <c r="B45" s="102"/>
      <c r="C45" s="48">
        <f>SUM(C32:C43)</f>
        <v>9823</v>
      </c>
      <c r="D45" s="48">
        <f>SUM(D32:D43)</f>
        <v>37789</v>
      </c>
      <c r="E45" s="48">
        <f>SUM(E32:E43)</f>
        <v>15680</v>
      </c>
      <c r="F45" s="48">
        <f>SUM(F32:F43)</f>
        <v>43249</v>
      </c>
      <c r="G45" s="61">
        <f>ROUND(F45/D45,2)</f>
        <v>1.14</v>
      </c>
      <c r="H45" s="61">
        <f>ROUND(E45/C45,2)</f>
        <v>1.6</v>
      </c>
      <c r="I45" s="50">
        <f>SUM(I32:I43)</f>
        <v>3168</v>
      </c>
      <c r="J45" s="77">
        <f>ROUND(I45/D45*100,1)</f>
        <v>8.4</v>
      </c>
    </row>
    <row r="46" spans="1:10" s="5" customFormat="1" ht="16.5" customHeight="1">
      <c r="A46" s="103" t="str">
        <f>"前年"&amp;COUNTA(C32:C43)&amp;"月迄"</f>
        <v>前年12月迄</v>
      </c>
      <c r="B46" s="104"/>
      <c r="C46" s="51">
        <f ca="1">SUM(C20:(INDIRECT("c"&amp;COUNT($C32:$C43)+19)))</f>
        <v>10387</v>
      </c>
      <c r="D46" s="51">
        <f ca="1">SUM(D20:(INDIRECT("d"&amp;COUNT($C32:$C43)+19)))</f>
        <v>39523</v>
      </c>
      <c r="E46" s="51">
        <f ca="1">SUM(E20:(INDIRECT("e"&amp;COUNT($C32:$C43)+19)))</f>
        <v>16143</v>
      </c>
      <c r="F46" s="51">
        <f ca="1">SUM(F20:(INDIRECT("f"&amp;COUNT($C32:$C43)+19)))</f>
        <v>43841</v>
      </c>
      <c r="G46" s="73">
        <f>ROUND(F46/D46,2)</f>
        <v>1.11</v>
      </c>
      <c r="H46" s="73">
        <f>ROUND(E46/C46,2)</f>
        <v>1.55</v>
      </c>
      <c r="I46" s="51">
        <f ca="1">SUM(I20:(INDIRECT("i"&amp;COUNT($C32:$C43)+19)))</f>
        <v>3240</v>
      </c>
      <c r="J46" s="76">
        <f>ROUND(I46/D46*100,1)</f>
        <v>8.2</v>
      </c>
    </row>
    <row r="47" spans="1:10" s="5" customFormat="1" ht="16.5" customHeight="1" thickBot="1">
      <c r="A47" s="99" t="s">
        <v>59</v>
      </c>
      <c r="B47" s="100"/>
      <c r="C47" s="54">
        <f aca="true" t="shared" si="3" ref="C47:J47">C45-C46</f>
        <v>-564</v>
      </c>
      <c r="D47" s="54">
        <f t="shared" si="3"/>
        <v>-1734</v>
      </c>
      <c r="E47" s="72">
        <f t="shared" si="3"/>
        <v>-463</v>
      </c>
      <c r="F47" s="56">
        <f t="shared" si="3"/>
        <v>-592</v>
      </c>
      <c r="G47" s="63">
        <f t="shared" si="3"/>
        <v>0.029999999999999805</v>
      </c>
      <c r="H47" s="63">
        <f t="shared" si="3"/>
        <v>0.050000000000000044</v>
      </c>
      <c r="I47" s="56">
        <f>I45-I46</f>
        <v>-72</v>
      </c>
      <c r="J47" s="66">
        <f t="shared" si="3"/>
        <v>0.20000000000000107</v>
      </c>
    </row>
    <row r="48" spans="1:9" ht="16.5" customHeight="1">
      <c r="A48" s="5" t="s">
        <v>38</v>
      </c>
      <c r="B48" s="5"/>
      <c r="C48" s="5"/>
      <c r="D48" s="5"/>
      <c r="E48" s="5"/>
      <c r="F48" s="5"/>
      <c r="G48" s="5"/>
      <c r="H48" s="5"/>
      <c r="I48" s="5"/>
    </row>
    <row r="49" spans="1:9" ht="16.5" customHeight="1">
      <c r="A49" s="5" t="s">
        <v>39</v>
      </c>
      <c r="B49" s="5"/>
      <c r="C49" s="5"/>
      <c r="D49" s="5"/>
      <c r="E49" s="5"/>
      <c r="F49" s="5"/>
      <c r="G49" s="5"/>
      <c r="H49" s="5"/>
      <c r="I49" s="5"/>
    </row>
    <row r="50" spans="1:9" ht="16.5" customHeight="1">
      <c r="A50" s="5" t="s">
        <v>63</v>
      </c>
      <c r="B50" s="5"/>
      <c r="C50" s="5"/>
      <c r="D50" s="5"/>
      <c r="E50" s="5"/>
      <c r="F50" s="5"/>
      <c r="G50" s="5"/>
      <c r="H50" s="5"/>
      <c r="I50" s="5"/>
    </row>
    <row r="51" spans="1:9" ht="16.5" customHeight="1">
      <c r="A51" s="5" t="s">
        <v>37</v>
      </c>
      <c r="B51" s="5"/>
      <c r="C51" s="5"/>
      <c r="D51" s="5"/>
      <c r="E51" s="5"/>
      <c r="F51" s="5"/>
      <c r="G51" s="5"/>
      <c r="H51" s="5"/>
      <c r="I51" s="5"/>
    </row>
    <row r="52" spans="1:9" ht="16.5" customHeight="1">
      <c r="A52" s="5">
        <v>1</v>
      </c>
      <c r="B52" s="98" t="s">
        <v>66</v>
      </c>
      <c r="C52" s="98"/>
      <c r="D52" s="5" t="s">
        <v>24</v>
      </c>
      <c r="E52" s="5"/>
      <c r="F52" s="5"/>
      <c r="G52" s="5"/>
      <c r="H52" s="5"/>
      <c r="I52" s="5"/>
    </row>
    <row r="53" spans="1:9" ht="16.5" customHeight="1">
      <c r="A53" s="5">
        <v>2</v>
      </c>
      <c r="B53" s="98" t="s">
        <v>13</v>
      </c>
      <c r="C53" s="98"/>
      <c r="D53" s="5" t="s">
        <v>25</v>
      </c>
      <c r="E53" s="16"/>
      <c r="F53" s="5"/>
      <c r="G53" s="5"/>
      <c r="H53" s="5"/>
      <c r="I53" s="5"/>
    </row>
    <row r="54" spans="1:9" ht="16.5" customHeight="1">
      <c r="A54" s="5">
        <v>3</v>
      </c>
      <c r="B54" s="98" t="s">
        <v>14</v>
      </c>
      <c r="C54" s="98"/>
      <c r="D54" s="5" t="s">
        <v>26</v>
      </c>
      <c r="E54" s="5"/>
      <c r="F54" s="5"/>
      <c r="G54" s="5"/>
      <c r="H54" s="5"/>
      <c r="I54" s="5"/>
    </row>
    <row r="55" spans="1:9" ht="16.5" customHeight="1">
      <c r="A55" s="5">
        <v>4</v>
      </c>
      <c r="B55" s="98" t="s">
        <v>15</v>
      </c>
      <c r="C55" s="98"/>
      <c r="D55" s="5" t="s">
        <v>27</v>
      </c>
      <c r="E55" s="5"/>
      <c r="F55" s="5"/>
      <c r="G55" s="5"/>
      <c r="H55" s="5"/>
      <c r="I55" s="5"/>
    </row>
    <row r="56" spans="1:9" ht="16.5" customHeight="1">
      <c r="A56" s="5">
        <v>5</v>
      </c>
      <c r="B56" s="98" t="s">
        <v>23</v>
      </c>
      <c r="C56" s="98"/>
      <c r="D56" s="5" t="s">
        <v>28</v>
      </c>
      <c r="E56" s="5"/>
      <c r="F56" s="5"/>
      <c r="G56" s="5"/>
      <c r="H56" s="5"/>
      <c r="I56" s="5"/>
    </row>
    <row r="57" spans="1:9" ht="16.5" customHeight="1">
      <c r="A57" s="5">
        <v>6</v>
      </c>
      <c r="B57" s="98" t="s">
        <v>16</v>
      </c>
      <c r="C57" s="98"/>
      <c r="D57" s="5" t="s">
        <v>29</v>
      </c>
      <c r="E57" s="5"/>
      <c r="F57" s="5"/>
      <c r="G57" s="5"/>
      <c r="H57" s="5"/>
      <c r="I57" s="5"/>
    </row>
    <row r="58" spans="1:9" ht="16.5" customHeight="1">
      <c r="A58" s="5">
        <v>7</v>
      </c>
      <c r="B58" s="98" t="s">
        <v>60</v>
      </c>
      <c r="C58" s="98"/>
      <c r="D58" s="5" t="s">
        <v>61</v>
      </c>
      <c r="E58" s="5"/>
      <c r="F58" s="5"/>
      <c r="G58" s="5"/>
      <c r="H58" s="5"/>
      <c r="I58" s="5"/>
    </row>
    <row r="59" spans="1:9" ht="16.5" customHeight="1">
      <c r="A59" s="5">
        <v>8</v>
      </c>
      <c r="B59" s="98" t="s">
        <v>22</v>
      </c>
      <c r="C59" s="98"/>
      <c r="D59" s="5" t="s">
        <v>62</v>
      </c>
      <c r="E59" s="5"/>
      <c r="F59" s="5"/>
      <c r="G59" s="5"/>
      <c r="H59" s="5"/>
      <c r="I59" s="5"/>
    </row>
    <row r="60" spans="1:9" ht="12.75">
      <c r="A60" s="5"/>
      <c r="B60" s="5"/>
      <c r="C60" s="5"/>
      <c r="D60" s="5"/>
      <c r="E60" s="5"/>
      <c r="F60" s="5"/>
      <c r="G60" s="5"/>
      <c r="H60" s="5"/>
      <c r="I60" s="5"/>
    </row>
    <row r="69" ht="13.5" customHeight="1"/>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spans="1:10" ht="12.75">
      <c r="A83" s="5"/>
      <c r="B83" s="5"/>
      <c r="C83" s="5"/>
      <c r="D83" s="5"/>
      <c r="E83" s="5"/>
      <c r="F83" s="5"/>
      <c r="G83" s="5"/>
      <c r="H83" s="5"/>
      <c r="I83" s="5"/>
      <c r="J83" s="5"/>
    </row>
  </sheetData>
  <sheetProtection/>
  <mergeCells count="15">
    <mergeCell ref="J4:J5"/>
    <mergeCell ref="I4:I5"/>
    <mergeCell ref="E4:E5"/>
    <mergeCell ref="B59:C59"/>
    <mergeCell ref="B56:C56"/>
    <mergeCell ref="B52:C52"/>
    <mergeCell ref="A4:B5"/>
    <mergeCell ref="A46:B46"/>
    <mergeCell ref="B53:C53"/>
    <mergeCell ref="B54:C54"/>
    <mergeCell ref="B58:C58"/>
    <mergeCell ref="B55:C55"/>
    <mergeCell ref="A45:B45"/>
    <mergeCell ref="B57:C57"/>
    <mergeCell ref="A47:B47"/>
  </mergeCells>
  <printOptions/>
  <pageMargins left="0.7" right="0.7" top="0.75" bottom="0.75" header="0.3" footer="0.3"/>
  <pageSetup fitToHeight="1"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dimension ref="A1:J82"/>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spans="1:3" ht="16.5" customHeight="1">
      <c r="A1" s="2" t="s">
        <v>84</v>
      </c>
      <c r="C1" s="2"/>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c r="A14" s="12" t="s">
        <v>76</v>
      </c>
      <c r="B14" s="32" t="s">
        <v>0</v>
      </c>
      <c r="C14" s="24">
        <v>14491</v>
      </c>
      <c r="D14" s="24">
        <v>54684</v>
      </c>
      <c r="E14" s="24">
        <v>15355</v>
      </c>
      <c r="F14" s="24">
        <v>38928</v>
      </c>
      <c r="G14" s="19">
        <v>0.71</v>
      </c>
      <c r="H14" s="19">
        <v>1.06</v>
      </c>
      <c r="I14" s="24">
        <v>4925</v>
      </c>
      <c r="J14" s="29">
        <v>9</v>
      </c>
    </row>
    <row r="15" spans="1:10" s="5" customFormat="1" ht="16.5" customHeight="1">
      <c r="A15" s="12" t="s">
        <v>77</v>
      </c>
      <c r="B15" s="32" t="s">
        <v>64</v>
      </c>
      <c r="C15" s="24">
        <v>12841</v>
      </c>
      <c r="D15" s="24">
        <v>48529</v>
      </c>
      <c r="E15" s="24">
        <v>17039</v>
      </c>
      <c r="F15" s="24">
        <v>44556</v>
      </c>
      <c r="G15" s="19">
        <v>0.92</v>
      </c>
      <c r="H15" s="19">
        <v>1.33</v>
      </c>
      <c r="I15" s="24">
        <v>4340</v>
      </c>
      <c r="J15" s="29">
        <v>8.9</v>
      </c>
    </row>
    <row r="16" spans="1:10" s="5" customFormat="1" ht="16.5" customHeight="1">
      <c r="A16" s="12" t="s">
        <v>78</v>
      </c>
      <c r="B16" s="32" t="s">
        <v>64</v>
      </c>
      <c r="C16" s="24">
        <v>12172</v>
      </c>
      <c r="D16" s="24">
        <v>45470</v>
      </c>
      <c r="E16" s="24">
        <v>17552</v>
      </c>
      <c r="F16" s="24">
        <v>46810</v>
      </c>
      <c r="G16" s="19">
        <v>1.03</v>
      </c>
      <c r="H16" s="19">
        <v>1.44</v>
      </c>
      <c r="I16" s="24">
        <v>4085</v>
      </c>
      <c r="J16" s="29">
        <v>9</v>
      </c>
    </row>
    <row r="17" spans="1:10" s="5" customFormat="1" ht="16.5" customHeight="1">
      <c r="A17" s="12" t="s">
        <v>79</v>
      </c>
      <c r="B17" s="32" t="s">
        <v>64</v>
      </c>
      <c r="C17" s="24">
        <v>11806</v>
      </c>
      <c r="D17" s="24">
        <v>43481</v>
      </c>
      <c r="E17" s="24">
        <v>17228</v>
      </c>
      <c r="F17" s="24">
        <v>46351</v>
      </c>
      <c r="G17" s="19">
        <v>1.07</v>
      </c>
      <c r="H17" s="19">
        <v>1.46</v>
      </c>
      <c r="I17" s="24">
        <v>3724</v>
      </c>
      <c r="J17" s="29">
        <v>8.6</v>
      </c>
    </row>
    <row r="18" spans="1:10" s="5" customFormat="1" ht="16.5" customHeight="1" thickBot="1">
      <c r="A18" s="12" t="s">
        <v>80</v>
      </c>
      <c r="B18" s="32" t="s">
        <v>64</v>
      </c>
      <c r="C18" s="24">
        <v>11165</v>
      </c>
      <c r="D18" s="24">
        <v>41452</v>
      </c>
      <c r="E18" s="24">
        <v>15757</v>
      </c>
      <c r="F18" s="24">
        <v>42431</v>
      </c>
      <c r="G18" s="19">
        <v>1.02</v>
      </c>
      <c r="H18" s="19">
        <v>1.41</v>
      </c>
      <c r="I18" s="24">
        <v>3619</v>
      </c>
      <c r="J18" s="29">
        <v>8.7</v>
      </c>
    </row>
    <row r="19" spans="1:10" s="5" customFormat="1" ht="16.5" customHeight="1" thickTop="1">
      <c r="A19" s="57" t="s">
        <v>81</v>
      </c>
      <c r="B19" s="67" t="s">
        <v>1</v>
      </c>
      <c r="C19" s="58">
        <v>971</v>
      </c>
      <c r="D19" s="58">
        <v>3220</v>
      </c>
      <c r="E19" s="58">
        <v>1229</v>
      </c>
      <c r="F19" s="58">
        <v>3214</v>
      </c>
      <c r="G19" s="59">
        <v>1</v>
      </c>
      <c r="H19" s="59">
        <v>1.27</v>
      </c>
      <c r="I19" s="58">
        <v>209</v>
      </c>
      <c r="J19" s="60">
        <v>6.5</v>
      </c>
    </row>
    <row r="20" spans="1:10" s="5" customFormat="1" ht="16.5" customHeight="1">
      <c r="A20" s="12"/>
      <c r="B20" s="68" t="s">
        <v>2</v>
      </c>
      <c r="C20" s="24">
        <v>1041</v>
      </c>
      <c r="D20" s="24">
        <v>3474</v>
      </c>
      <c r="E20" s="24">
        <v>1420</v>
      </c>
      <c r="F20" s="24">
        <v>3457</v>
      </c>
      <c r="G20" s="19">
        <v>1</v>
      </c>
      <c r="H20" s="19">
        <v>1.36</v>
      </c>
      <c r="I20" s="24">
        <v>331</v>
      </c>
      <c r="J20" s="29">
        <v>9.5</v>
      </c>
    </row>
    <row r="21" spans="1:10" s="5" customFormat="1" ht="16.5" customHeight="1">
      <c r="A21" s="12"/>
      <c r="B21" s="68" t="s">
        <v>3</v>
      </c>
      <c r="C21" s="24">
        <v>1144</v>
      </c>
      <c r="D21" s="24">
        <v>3735</v>
      </c>
      <c r="E21" s="24">
        <v>1410</v>
      </c>
      <c r="F21" s="24">
        <v>3640</v>
      </c>
      <c r="G21" s="19">
        <v>0.97</v>
      </c>
      <c r="H21" s="19">
        <v>1.23</v>
      </c>
      <c r="I21" s="24">
        <v>398</v>
      </c>
      <c r="J21" s="29">
        <v>10.7</v>
      </c>
    </row>
    <row r="22" spans="1:10" s="5" customFormat="1" ht="16.5" customHeight="1">
      <c r="A22" s="12"/>
      <c r="B22" s="68" t="s">
        <v>4</v>
      </c>
      <c r="C22" s="24">
        <v>1191</v>
      </c>
      <c r="D22" s="24">
        <v>3851</v>
      </c>
      <c r="E22" s="24">
        <v>1405</v>
      </c>
      <c r="F22" s="24">
        <v>3648</v>
      </c>
      <c r="G22" s="19">
        <v>0.95</v>
      </c>
      <c r="H22" s="19">
        <v>1.18</v>
      </c>
      <c r="I22" s="24">
        <v>371</v>
      </c>
      <c r="J22" s="29">
        <v>9.6</v>
      </c>
    </row>
    <row r="23" spans="1:10" s="5" customFormat="1" ht="16.5" customHeight="1">
      <c r="A23" s="12"/>
      <c r="B23" s="68" t="s">
        <v>5</v>
      </c>
      <c r="C23" s="24">
        <v>963</v>
      </c>
      <c r="D23" s="24">
        <v>3744</v>
      </c>
      <c r="E23" s="24">
        <v>1210</v>
      </c>
      <c r="F23" s="24">
        <v>3541</v>
      </c>
      <c r="G23" s="19">
        <v>0.95</v>
      </c>
      <c r="H23" s="19">
        <v>1.26</v>
      </c>
      <c r="I23" s="24">
        <v>341</v>
      </c>
      <c r="J23" s="29">
        <v>9.1</v>
      </c>
    </row>
    <row r="24" spans="1:10" s="5" customFormat="1" ht="16.5" customHeight="1">
      <c r="A24" s="12"/>
      <c r="B24" s="68" t="s">
        <v>6</v>
      </c>
      <c r="C24" s="24">
        <v>948</v>
      </c>
      <c r="D24" s="24">
        <v>3596</v>
      </c>
      <c r="E24" s="24">
        <v>1254</v>
      </c>
      <c r="F24" s="24">
        <v>3460</v>
      </c>
      <c r="G24" s="19">
        <v>0.96</v>
      </c>
      <c r="H24" s="19">
        <v>1.32</v>
      </c>
      <c r="I24" s="24">
        <v>340</v>
      </c>
      <c r="J24" s="29">
        <v>9.5</v>
      </c>
    </row>
    <row r="25" spans="1:10" s="5" customFormat="1" ht="16.5" customHeight="1">
      <c r="A25" s="12"/>
      <c r="B25" s="68" t="s">
        <v>7</v>
      </c>
      <c r="C25" s="24">
        <v>847</v>
      </c>
      <c r="D25" s="24">
        <v>3451</v>
      </c>
      <c r="E25" s="24">
        <v>1398</v>
      </c>
      <c r="F25" s="24">
        <v>3471</v>
      </c>
      <c r="G25" s="19">
        <v>1.01</v>
      </c>
      <c r="H25" s="19">
        <v>1.65</v>
      </c>
      <c r="I25" s="24">
        <v>296</v>
      </c>
      <c r="J25" s="29">
        <v>8.6</v>
      </c>
    </row>
    <row r="26" spans="1:10" s="5" customFormat="1" ht="16.5" customHeight="1">
      <c r="A26" s="12"/>
      <c r="B26" s="68" t="s">
        <v>8</v>
      </c>
      <c r="C26" s="24">
        <v>911</v>
      </c>
      <c r="D26" s="24">
        <v>3438</v>
      </c>
      <c r="E26" s="24">
        <v>1346</v>
      </c>
      <c r="F26" s="24">
        <v>3667</v>
      </c>
      <c r="G26" s="19">
        <v>1.07</v>
      </c>
      <c r="H26" s="19">
        <v>1.48</v>
      </c>
      <c r="I26" s="24">
        <v>271</v>
      </c>
      <c r="J26" s="29">
        <v>7.9</v>
      </c>
    </row>
    <row r="27" spans="1:10" s="5" customFormat="1" ht="16.5" customHeight="1">
      <c r="A27" s="12"/>
      <c r="B27" s="68" t="s">
        <v>9</v>
      </c>
      <c r="C27" s="24">
        <v>844</v>
      </c>
      <c r="D27" s="24">
        <v>3378</v>
      </c>
      <c r="E27" s="24">
        <v>1347</v>
      </c>
      <c r="F27" s="24">
        <v>3746</v>
      </c>
      <c r="G27" s="19">
        <v>1.11</v>
      </c>
      <c r="H27" s="19">
        <v>1.6</v>
      </c>
      <c r="I27" s="24">
        <v>283</v>
      </c>
      <c r="J27" s="29">
        <v>8.4</v>
      </c>
    </row>
    <row r="28" spans="1:10" s="5" customFormat="1" ht="16.5" customHeight="1">
      <c r="A28" s="12"/>
      <c r="B28" s="68" t="s">
        <v>10</v>
      </c>
      <c r="C28" s="24">
        <v>875</v>
      </c>
      <c r="D28" s="24">
        <v>3359</v>
      </c>
      <c r="E28" s="24">
        <v>1357</v>
      </c>
      <c r="F28" s="24">
        <v>3605</v>
      </c>
      <c r="G28" s="19">
        <v>1.07</v>
      </c>
      <c r="H28" s="19">
        <v>1.55</v>
      </c>
      <c r="I28" s="24">
        <v>297</v>
      </c>
      <c r="J28" s="29">
        <v>8.8</v>
      </c>
    </row>
    <row r="29" spans="1:10" s="5" customFormat="1" ht="16.5" customHeight="1">
      <c r="A29" s="12"/>
      <c r="B29" s="68" t="s">
        <v>11</v>
      </c>
      <c r="C29" s="24">
        <v>783</v>
      </c>
      <c r="D29" s="24">
        <v>3206</v>
      </c>
      <c r="E29" s="24">
        <v>1255</v>
      </c>
      <c r="F29" s="24">
        <v>3567</v>
      </c>
      <c r="G29" s="19">
        <v>1.11</v>
      </c>
      <c r="H29" s="19">
        <v>1.6</v>
      </c>
      <c r="I29" s="24">
        <v>280</v>
      </c>
      <c r="J29" s="29">
        <v>8.7</v>
      </c>
    </row>
    <row r="30" spans="1:10" s="5" customFormat="1" ht="16.5" customHeight="1">
      <c r="A30" s="12"/>
      <c r="B30" s="68" t="s">
        <v>12</v>
      </c>
      <c r="C30" s="24">
        <v>647</v>
      </c>
      <c r="D30" s="24">
        <v>3000</v>
      </c>
      <c r="E30" s="24">
        <v>1126</v>
      </c>
      <c r="F30" s="24">
        <v>3415</v>
      </c>
      <c r="G30" s="19">
        <v>1.14</v>
      </c>
      <c r="H30" s="19">
        <v>1.74</v>
      </c>
      <c r="I30" s="24">
        <v>202</v>
      </c>
      <c r="J30" s="29">
        <v>6.7</v>
      </c>
    </row>
    <row r="31" spans="1:10" s="5" customFormat="1" ht="16.5" customHeight="1">
      <c r="A31" s="8" t="s">
        <v>82</v>
      </c>
      <c r="B31" s="69" t="s">
        <v>1</v>
      </c>
      <c r="C31" s="21">
        <v>946</v>
      </c>
      <c r="D31" s="21">
        <v>3092</v>
      </c>
      <c r="E31" s="22">
        <v>1284</v>
      </c>
      <c r="F31" s="21">
        <v>3346</v>
      </c>
      <c r="G31" s="80">
        <f>IF(D31="","",ROUND(F31/D31,2))</f>
        <v>1.08</v>
      </c>
      <c r="H31" s="17">
        <f>IF(C31="","",ROUND(E31/C31,2))</f>
        <v>1.36</v>
      </c>
      <c r="I31" s="83">
        <v>197</v>
      </c>
      <c r="J31" s="27">
        <f>IF(D31="","",ROUND(I31/D31*100,1))</f>
        <v>6.4</v>
      </c>
    </row>
    <row r="32" spans="1:10" s="5" customFormat="1" ht="16.5" customHeight="1">
      <c r="A32" s="12"/>
      <c r="B32" s="70" t="s">
        <v>2</v>
      </c>
      <c r="C32" s="24">
        <v>959</v>
      </c>
      <c r="D32" s="24">
        <v>3324</v>
      </c>
      <c r="E32" s="25">
        <v>1465</v>
      </c>
      <c r="F32" s="24">
        <v>3642</v>
      </c>
      <c r="G32" s="81">
        <f aca="true" t="shared" si="0" ref="G32:G42">IF(D32="","",ROUND(F32/D32,2))</f>
        <v>1.1</v>
      </c>
      <c r="H32" s="19">
        <f aca="true" t="shared" si="1" ref="H32:H42">IF(C32="","",ROUND(E32/C32,2))</f>
        <v>1.53</v>
      </c>
      <c r="I32" s="84">
        <v>255</v>
      </c>
      <c r="J32" s="29">
        <f aca="true" t="shared" si="2" ref="J32:J42">IF(D32="","",ROUND(I32/D32*100,1))</f>
        <v>7.7</v>
      </c>
    </row>
    <row r="33" spans="1:10" s="5" customFormat="1" ht="16.5" customHeight="1">
      <c r="A33" s="12"/>
      <c r="B33" s="70" t="s">
        <v>3</v>
      </c>
      <c r="C33" s="24">
        <v>999</v>
      </c>
      <c r="D33" s="24">
        <v>3576</v>
      </c>
      <c r="E33" s="25">
        <v>1459</v>
      </c>
      <c r="F33" s="24">
        <v>3815</v>
      </c>
      <c r="G33" s="81">
        <f t="shared" si="0"/>
        <v>1.07</v>
      </c>
      <c r="H33" s="19">
        <f t="shared" si="1"/>
        <v>1.46</v>
      </c>
      <c r="I33" s="84">
        <v>301</v>
      </c>
      <c r="J33" s="29">
        <f t="shared" si="2"/>
        <v>8.4</v>
      </c>
    </row>
    <row r="34" spans="1:10" s="5" customFormat="1" ht="16.5" customHeight="1">
      <c r="A34" s="12"/>
      <c r="B34" s="70" t="s">
        <v>4</v>
      </c>
      <c r="C34" s="24">
        <v>1181</v>
      </c>
      <c r="D34" s="24">
        <v>3730</v>
      </c>
      <c r="E34" s="25">
        <v>1372</v>
      </c>
      <c r="F34" s="24">
        <v>3737</v>
      </c>
      <c r="G34" s="81">
        <f t="shared" si="0"/>
        <v>1</v>
      </c>
      <c r="H34" s="19">
        <f t="shared" si="1"/>
        <v>1.16</v>
      </c>
      <c r="I34" s="84">
        <v>450</v>
      </c>
      <c r="J34" s="29">
        <f t="shared" si="2"/>
        <v>12.1</v>
      </c>
    </row>
    <row r="35" spans="1:10" s="5" customFormat="1" ht="16.5" customHeight="1">
      <c r="A35" s="12"/>
      <c r="B35" s="70" t="s">
        <v>5</v>
      </c>
      <c r="C35" s="24">
        <v>959</v>
      </c>
      <c r="D35" s="25">
        <v>3634</v>
      </c>
      <c r="E35" s="25">
        <v>1404</v>
      </c>
      <c r="F35" s="24">
        <v>3732</v>
      </c>
      <c r="G35" s="81">
        <f t="shared" si="0"/>
        <v>1.03</v>
      </c>
      <c r="H35" s="19">
        <f t="shared" si="1"/>
        <v>1.46</v>
      </c>
      <c r="I35" s="84">
        <v>326</v>
      </c>
      <c r="J35" s="29">
        <f t="shared" si="2"/>
        <v>9</v>
      </c>
    </row>
    <row r="36" spans="1:10" s="5" customFormat="1" ht="16.5" customHeight="1">
      <c r="A36" s="12"/>
      <c r="B36" s="70" t="s">
        <v>6</v>
      </c>
      <c r="C36" s="24">
        <v>806</v>
      </c>
      <c r="D36" s="25">
        <v>3461</v>
      </c>
      <c r="E36" s="25">
        <v>1298</v>
      </c>
      <c r="F36" s="24">
        <v>3674</v>
      </c>
      <c r="G36" s="81">
        <f t="shared" si="0"/>
        <v>1.06</v>
      </c>
      <c r="H36" s="19">
        <f t="shared" si="1"/>
        <v>1.61</v>
      </c>
      <c r="I36" s="84">
        <v>272</v>
      </c>
      <c r="J36" s="29">
        <f t="shared" si="2"/>
        <v>7.9</v>
      </c>
    </row>
    <row r="37" spans="1:10" s="5" customFormat="1" ht="16.5" customHeight="1">
      <c r="A37" s="12"/>
      <c r="B37" s="70" t="s">
        <v>7</v>
      </c>
      <c r="C37" s="24">
        <v>789</v>
      </c>
      <c r="D37" s="25">
        <v>3271</v>
      </c>
      <c r="E37" s="25">
        <v>1408</v>
      </c>
      <c r="F37" s="24">
        <v>3719</v>
      </c>
      <c r="G37" s="81">
        <f t="shared" si="0"/>
        <v>1.14</v>
      </c>
      <c r="H37" s="19">
        <f t="shared" si="1"/>
        <v>1.78</v>
      </c>
      <c r="I37" s="84">
        <v>273</v>
      </c>
      <c r="J37" s="29">
        <f t="shared" si="2"/>
        <v>8.3</v>
      </c>
    </row>
    <row r="38" spans="1:10" s="5" customFormat="1" ht="16.5" customHeight="1">
      <c r="A38" s="12"/>
      <c r="B38" s="70" t="s">
        <v>8</v>
      </c>
      <c r="C38" s="24">
        <v>835</v>
      </c>
      <c r="D38" s="25">
        <v>3253</v>
      </c>
      <c r="E38" s="25">
        <v>1306</v>
      </c>
      <c r="F38" s="24">
        <v>3715</v>
      </c>
      <c r="G38" s="81">
        <f t="shared" si="0"/>
        <v>1.14</v>
      </c>
      <c r="H38" s="19">
        <f t="shared" si="1"/>
        <v>1.56</v>
      </c>
      <c r="I38" s="84">
        <v>245</v>
      </c>
      <c r="J38" s="29">
        <f t="shared" si="2"/>
        <v>7.5</v>
      </c>
    </row>
    <row r="39" spans="1:10" s="5" customFormat="1" ht="16.5" customHeight="1">
      <c r="A39" s="12"/>
      <c r="B39" s="70" t="s">
        <v>9</v>
      </c>
      <c r="C39" s="24">
        <v>615</v>
      </c>
      <c r="D39" s="25">
        <v>3049</v>
      </c>
      <c r="E39" s="25">
        <v>1224</v>
      </c>
      <c r="F39" s="24">
        <v>3643</v>
      </c>
      <c r="G39" s="81">
        <f t="shared" si="0"/>
        <v>1.19</v>
      </c>
      <c r="H39" s="19">
        <f t="shared" si="1"/>
        <v>1.99</v>
      </c>
      <c r="I39" s="84">
        <v>230</v>
      </c>
      <c r="J39" s="29">
        <f t="shared" si="2"/>
        <v>7.5</v>
      </c>
    </row>
    <row r="40" spans="1:10" s="5" customFormat="1" ht="16.5" customHeight="1">
      <c r="A40" s="12"/>
      <c r="B40" s="70" t="s">
        <v>10</v>
      </c>
      <c r="C40" s="24">
        <v>908</v>
      </c>
      <c r="D40" s="25">
        <v>3112</v>
      </c>
      <c r="E40" s="25">
        <v>1489</v>
      </c>
      <c r="F40" s="24">
        <v>3661</v>
      </c>
      <c r="G40" s="81">
        <f t="shared" si="0"/>
        <v>1.18</v>
      </c>
      <c r="H40" s="19">
        <f t="shared" si="1"/>
        <v>1.64</v>
      </c>
      <c r="I40" s="84">
        <v>262</v>
      </c>
      <c r="J40" s="29">
        <f t="shared" si="2"/>
        <v>8.4</v>
      </c>
    </row>
    <row r="41" spans="1:10" s="5" customFormat="1" ht="16.5" customHeight="1">
      <c r="A41" s="12"/>
      <c r="B41" s="70" t="s">
        <v>11</v>
      </c>
      <c r="C41" s="24">
        <v>832</v>
      </c>
      <c r="D41" s="25">
        <v>3090</v>
      </c>
      <c r="E41" s="25">
        <v>1225</v>
      </c>
      <c r="F41" s="24">
        <v>3594</v>
      </c>
      <c r="G41" s="81">
        <f t="shared" si="0"/>
        <v>1.16</v>
      </c>
      <c r="H41" s="19">
        <f t="shared" si="1"/>
        <v>1.47</v>
      </c>
      <c r="I41" s="84">
        <v>235</v>
      </c>
      <c r="J41" s="29">
        <f t="shared" si="2"/>
        <v>7.6</v>
      </c>
    </row>
    <row r="42" spans="1:10" s="5" customFormat="1" ht="16.5" customHeight="1">
      <c r="A42" s="14"/>
      <c r="B42" s="71" t="s">
        <v>12</v>
      </c>
      <c r="C42" s="26">
        <v>558</v>
      </c>
      <c r="D42" s="26">
        <v>2931</v>
      </c>
      <c r="E42" s="26">
        <v>1209</v>
      </c>
      <c r="F42" s="79">
        <v>3563</v>
      </c>
      <c r="G42" s="82">
        <f t="shared" si="0"/>
        <v>1.22</v>
      </c>
      <c r="H42" s="20">
        <f t="shared" si="1"/>
        <v>2.17</v>
      </c>
      <c r="I42" s="85">
        <v>194</v>
      </c>
      <c r="J42" s="30">
        <f t="shared" si="2"/>
        <v>6.6</v>
      </c>
    </row>
    <row r="43" spans="1:5" s="5" customFormat="1" ht="16.5" customHeight="1" thickBot="1">
      <c r="A43" s="46" t="s">
        <v>58</v>
      </c>
      <c r="B43" s="47"/>
      <c r="C43" s="47"/>
      <c r="D43" s="47"/>
      <c r="E43" s="1"/>
    </row>
    <row r="44" spans="1:10" s="5" customFormat="1" ht="16.5" customHeight="1">
      <c r="A44" s="101" t="str">
        <f>"2018（平成30）年"&amp;COUNTA(C31:C42)&amp;"月迄"</f>
        <v>2018（平成30）年12月迄</v>
      </c>
      <c r="B44" s="102"/>
      <c r="C44" s="48">
        <f>SUM(C31:C42)</f>
        <v>10387</v>
      </c>
      <c r="D44" s="48">
        <f>SUM(D31:D42)</f>
        <v>39523</v>
      </c>
      <c r="E44" s="48">
        <f>SUM(E31:E42)</f>
        <v>16143</v>
      </c>
      <c r="F44" s="48">
        <f>SUM(F31:F42)</f>
        <v>43841</v>
      </c>
      <c r="G44" s="61">
        <f>ROUND(F44/D44,2)</f>
        <v>1.11</v>
      </c>
      <c r="H44" s="61">
        <f>ROUND(E44/C44,2)</f>
        <v>1.55</v>
      </c>
      <c r="I44" s="50">
        <f>SUM(I31:I42)</f>
        <v>3240</v>
      </c>
      <c r="J44" s="77">
        <f>ROUND(I44/D44*100,1)</f>
        <v>8.2</v>
      </c>
    </row>
    <row r="45" spans="1:10" s="5" customFormat="1" ht="16.5" customHeight="1">
      <c r="A45" s="103" t="str">
        <f>"前年"&amp;COUNTA(C31:C42)&amp;"月迄"</f>
        <v>前年12月迄</v>
      </c>
      <c r="B45" s="104"/>
      <c r="C45" s="51">
        <f ca="1">SUM(C19:(INDIRECT("c"&amp;COUNT($C31:$C42)+18)))</f>
        <v>11165</v>
      </c>
      <c r="D45" s="51">
        <f ca="1">SUM(D19:(INDIRECT("d"&amp;COUNT($C31:$C42)+18)))</f>
        <v>41452</v>
      </c>
      <c r="E45" s="51">
        <f ca="1">SUM(E19:(INDIRECT("e"&amp;COUNT($C31:$C42)+18)))</f>
        <v>15757</v>
      </c>
      <c r="F45" s="51">
        <f ca="1">SUM(F19:(INDIRECT("f"&amp;COUNT($C31:$C42)+18)))</f>
        <v>42431</v>
      </c>
      <c r="G45" s="73">
        <f>ROUND(F45/D45,2)</f>
        <v>1.02</v>
      </c>
      <c r="H45" s="73">
        <f>ROUND(E45/C45,2)</f>
        <v>1.41</v>
      </c>
      <c r="I45" s="51">
        <f ca="1">SUM(I19:(INDIRECT("i"&amp;COUNT($C31:$C42)+18)))</f>
        <v>3619</v>
      </c>
      <c r="J45" s="76">
        <f>ROUND(I45/D45*100,1)</f>
        <v>8.7</v>
      </c>
    </row>
    <row r="46" spans="1:10" s="5" customFormat="1" ht="16.5" customHeight="1" thickBot="1">
      <c r="A46" s="99" t="s">
        <v>59</v>
      </c>
      <c r="B46" s="100"/>
      <c r="C46" s="54">
        <f aca="true" t="shared" si="3" ref="C46:J46">C44-C45</f>
        <v>-778</v>
      </c>
      <c r="D46" s="54">
        <f t="shared" si="3"/>
        <v>-1929</v>
      </c>
      <c r="E46" s="72">
        <f t="shared" si="3"/>
        <v>386</v>
      </c>
      <c r="F46" s="56">
        <f t="shared" si="3"/>
        <v>1410</v>
      </c>
      <c r="G46" s="63">
        <f t="shared" si="3"/>
        <v>0.09000000000000008</v>
      </c>
      <c r="H46" s="63">
        <f t="shared" si="3"/>
        <v>0.14000000000000012</v>
      </c>
      <c r="I46" s="56">
        <f>I44-I45</f>
        <v>-379</v>
      </c>
      <c r="J46" s="66">
        <f t="shared" si="3"/>
        <v>-0.5</v>
      </c>
    </row>
    <row r="47" spans="1:9" ht="16.5" customHeight="1">
      <c r="A47" s="5" t="s">
        <v>38</v>
      </c>
      <c r="B47" s="5"/>
      <c r="C47" s="5"/>
      <c r="D47" s="5"/>
      <c r="E47" s="5"/>
      <c r="F47" s="5"/>
      <c r="G47" s="5"/>
      <c r="H47" s="5"/>
      <c r="I47" s="5"/>
    </row>
    <row r="48" spans="1:9" ht="16.5" customHeight="1">
      <c r="A48" s="5" t="s">
        <v>39</v>
      </c>
      <c r="B48" s="5"/>
      <c r="C48" s="5"/>
      <c r="D48" s="5"/>
      <c r="E48" s="5"/>
      <c r="F48" s="5"/>
      <c r="G48" s="5"/>
      <c r="H48" s="5"/>
      <c r="I48" s="5"/>
    </row>
    <row r="49" spans="1:9" ht="16.5" customHeight="1">
      <c r="A49" s="5" t="s">
        <v>63</v>
      </c>
      <c r="B49" s="5"/>
      <c r="C49" s="5"/>
      <c r="D49" s="5"/>
      <c r="E49" s="5"/>
      <c r="F49" s="5"/>
      <c r="G49" s="5"/>
      <c r="H49" s="5"/>
      <c r="I49" s="5"/>
    </row>
    <row r="50" spans="1:9" ht="16.5" customHeight="1">
      <c r="A50" s="5" t="s">
        <v>37</v>
      </c>
      <c r="B50" s="5"/>
      <c r="C50" s="5"/>
      <c r="D50" s="5"/>
      <c r="E50" s="5"/>
      <c r="F50" s="5"/>
      <c r="G50" s="5"/>
      <c r="H50" s="5"/>
      <c r="I50" s="5"/>
    </row>
    <row r="51" spans="1:9" ht="16.5" customHeight="1">
      <c r="A51" s="5">
        <v>1</v>
      </c>
      <c r="B51" s="98" t="s">
        <v>66</v>
      </c>
      <c r="C51" s="98"/>
      <c r="D51" s="5" t="s">
        <v>24</v>
      </c>
      <c r="E51" s="5"/>
      <c r="F51" s="5"/>
      <c r="G51" s="5"/>
      <c r="H51" s="5"/>
      <c r="I51" s="5"/>
    </row>
    <row r="52" spans="1:9" ht="16.5" customHeight="1">
      <c r="A52" s="5">
        <v>2</v>
      </c>
      <c r="B52" s="98" t="s">
        <v>13</v>
      </c>
      <c r="C52" s="98"/>
      <c r="D52" s="5" t="s">
        <v>25</v>
      </c>
      <c r="E52" s="16"/>
      <c r="F52" s="5"/>
      <c r="G52" s="5"/>
      <c r="H52" s="5"/>
      <c r="I52" s="5"/>
    </row>
    <row r="53" spans="1:9" ht="16.5" customHeight="1">
      <c r="A53" s="5">
        <v>3</v>
      </c>
      <c r="B53" s="98" t="s">
        <v>14</v>
      </c>
      <c r="C53" s="98"/>
      <c r="D53" s="5" t="s">
        <v>26</v>
      </c>
      <c r="E53" s="5"/>
      <c r="F53" s="5"/>
      <c r="G53" s="5"/>
      <c r="H53" s="5"/>
      <c r="I53" s="5"/>
    </row>
    <row r="54" spans="1:9" ht="16.5" customHeight="1">
      <c r="A54" s="5">
        <v>4</v>
      </c>
      <c r="B54" s="98" t="s">
        <v>15</v>
      </c>
      <c r="C54" s="98"/>
      <c r="D54" s="5" t="s">
        <v>27</v>
      </c>
      <c r="E54" s="5"/>
      <c r="F54" s="5"/>
      <c r="G54" s="5"/>
      <c r="H54" s="5"/>
      <c r="I54" s="5"/>
    </row>
    <row r="55" spans="1:9" ht="16.5" customHeight="1">
      <c r="A55" s="5">
        <v>5</v>
      </c>
      <c r="B55" s="98" t="s">
        <v>23</v>
      </c>
      <c r="C55" s="98"/>
      <c r="D55" s="5" t="s">
        <v>28</v>
      </c>
      <c r="E55" s="5"/>
      <c r="F55" s="5"/>
      <c r="G55" s="5"/>
      <c r="H55" s="5"/>
      <c r="I55" s="5"/>
    </row>
    <row r="56" spans="1:9" ht="16.5" customHeight="1">
      <c r="A56" s="5">
        <v>6</v>
      </c>
      <c r="B56" s="98" t="s">
        <v>16</v>
      </c>
      <c r="C56" s="98"/>
      <c r="D56" s="5" t="s">
        <v>29</v>
      </c>
      <c r="E56" s="5"/>
      <c r="F56" s="5"/>
      <c r="G56" s="5"/>
      <c r="H56" s="5"/>
      <c r="I56" s="5"/>
    </row>
    <row r="57" spans="1:9" ht="16.5" customHeight="1">
      <c r="A57" s="5">
        <v>7</v>
      </c>
      <c r="B57" s="98" t="s">
        <v>60</v>
      </c>
      <c r="C57" s="98"/>
      <c r="D57" s="5" t="s">
        <v>61</v>
      </c>
      <c r="E57" s="5"/>
      <c r="F57" s="5"/>
      <c r="G57" s="5"/>
      <c r="H57" s="5"/>
      <c r="I57" s="5"/>
    </row>
    <row r="58" spans="1:9" ht="16.5" customHeight="1">
      <c r="A58" s="5">
        <v>8</v>
      </c>
      <c r="B58" s="98" t="s">
        <v>22</v>
      </c>
      <c r="C58" s="98"/>
      <c r="D58" s="5" t="s">
        <v>62</v>
      </c>
      <c r="E58" s="5"/>
      <c r="F58" s="5"/>
      <c r="G58" s="5"/>
      <c r="H58" s="5"/>
      <c r="I58" s="5"/>
    </row>
    <row r="59" spans="1:9" ht="12.75">
      <c r="A59" s="5"/>
      <c r="B59" s="5"/>
      <c r="C59" s="5"/>
      <c r="D59" s="5"/>
      <c r="E59" s="5"/>
      <c r="F59" s="5"/>
      <c r="G59" s="5"/>
      <c r="H59" s="5"/>
      <c r="I59" s="5"/>
    </row>
    <row r="68" ht="13.5" customHeight="1"/>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spans="1:10" ht="12.75">
      <c r="A82" s="5"/>
      <c r="B82" s="5"/>
      <c r="C82" s="5"/>
      <c r="D82" s="5"/>
      <c r="E82" s="5"/>
      <c r="F82" s="5"/>
      <c r="G82" s="5"/>
      <c r="H82" s="5"/>
      <c r="I82" s="5"/>
      <c r="J82" s="5"/>
    </row>
  </sheetData>
  <sheetProtection/>
  <mergeCells count="15">
    <mergeCell ref="J4:J5"/>
    <mergeCell ref="A45:B45"/>
    <mergeCell ref="A46:B46"/>
    <mergeCell ref="B51:C51"/>
    <mergeCell ref="A4:B5"/>
    <mergeCell ref="E4:E5"/>
    <mergeCell ref="I4:I5"/>
    <mergeCell ref="B54:C54"/>
    <mergeCell ref="B55:C55"/>
    <mergeCell ref="B56:C56"/>
    <mergeCell ref="B57:C57"/>
    <mergeCell ref="A44:B44"/>
    <mergeCell ref="B58:C58"/>
    <mergeCell ref="B52:C52"/>
    <mergeCell ref="B53:C5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ht="16.5" customHeight="1">
      <c r="A1" s="2" t="s">
        <v>85</v>
      </c>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c r="A14" s="12" t="s">
        <v>76</v>
      </c>
      <c r="B14" s="32" t="s">
        <v>0</v>
      </c>
      <c r="C14" s="24">
        <v>14491</v>
      </c>
      <c r="D14" s="24">
        <v>54684</v>
      </c>
      <c r="E14" s="24">
        <v>15355</v>
      </c>
      <c r="F14" s="24">
        <v>38928</v>
      </c>
      <c r="G14" s="19">
        <v>0.71</v>
      </c>
      <c r="H14" s="19">
        <v>1.06</v>
      </c>
      <c r="I14" s="24">
        <v>4925</v>
      </c>
      <c r="J14" s="29">
        <v>9</v>
      </c>
    </row>
    <row r="15" spans="1:10" s="5" customFormat="1" ht="16.5" customHeight="1">
      <c r="A15" s="12" t="s">
        <v>77</v>
      </c>
      <c r="B15" s="32" t="s">
        <v>64</v>
      </c>
      <c r="C15" s="24">
        <v>12841</v>
      </c>
      <c r="D15" s="24">
        <v>48529</v>
      </c>
      <c r="E15" s="24">
        <v>17039</v>
      </c>
      <c r="F15" s="24">
        <v>44556</v>
      </c>
      <c r="G15" s="19">
        <v>0.92</v>
      </c>
      <c r="H15" s="19">
        <v>1.33</v>
      </c>
      <c r="I15" s="24">
        <v>4340</v>
      </c>
      <c r="J15" s="29">
        <v>8.9</v>
      </c>
    </row>
    <row r="16" spans="1:10" s="5" customFormat="1" ht="16.5" customHeight="1">
      <c r="A16" s="12" t="s">
        <v>78</v>
      </c>
      <c r="B16" s="32" t="s">
        <v>64</v>
      </c>
      <c r="C16" s="24">
        <v>12172</v>
      </c>
      <c r="D16" s="24">
        <v>45470</v>
      </c>
      <c r="E16" s="24">
        <v>17552</v>
      </c>
      <c r="F16" s="24">
        <v>46810</v>
      </c>
      <c r="G16" s="19">
        <v>1.03</v>
      </c>
      <c r="H16" s="19">
        <v>1.44</v>
      </c>
      <c r="I16" s="24">
        <v>4085</v>
      </c>
      <c r="J16" s="29">
        <v>9</v>
      </c>
    </row>
    <row r="17" spans="1:10" s="5" customFormat="1" ht="16.5" customHeight="1" thickBot="1">
      <c r="A17" s="12" t="s">
        <v>79</v>
      </c>
      <c r="B17" s="32" t="s">
        <v>64</v>
      </c>
      <c r="C17" s="24">
        <v>11806</v>
      </c>
      <c r="D17" s="24">
        <v>43481</v>
      </c>
      <c r="E17" s="24">
        <v>17228</v>
      </c>
      <c r="F17" s="24">
        <v>46351</v>
      </c>
      <c r="G17" s="19">
        <v>1.07</v>
      </c>
      <c r="H17" s="19">
        <v>1.46</v>
      </c>
      <c r="I17" s="24">
        <v>3724</v>
      </c>
      <c r="J17" s="29">
        <v>8.6</v>
      </c>
    </row>
    <row r="18" spans="1:10" s="5" customFormat="1" ht="16.5" customHeight="1" thickTop="1">
      <c r="A18" s="57" t="s">
        <v>79</v>
      </c>
      <c r="B18" s="67" t="s">
        <v>1</v>
      </c>
      <c r="C18" s="58">
        <v>998</v>
      </c>
      <c r="D18" s="58">
        <v>3176</v>
      </c>
      <c r="E18" s="58">
        <v>1503</v>
      </c>
      <c r="F18" s="58">
        <v>3690</v>
      </c>
      <c r="G18" s="59">
        <v>1.16</v>
      </c>
      <c r="H18" s="59">
        <v>1.51</v>
      </c>
      <c r="I18" s="58">
        <v>210</v>
      </c>
      <c r="J18" s="60">
        <v>6.6</v>
      </c>
    </row>
    <row r="19" spans="1:10" s="5" customFormat="1" ht="16.5" customHeight="1">
      <c r="A19" s="12"/>
      <c r="B19" s="68" t="s">
        <v>2</v>
      </c>
      <c r="C19" s="24">
        <v>1159</v>
      </c>
      <c r="D19" s="24">
        <v>3555</v>
      </c>
      <c r="E19" s="24">
        <v>1691</v>
      </c>
      <c r="F19" s="24">
        <v>4008</v>
      </c>
      <c r="G19" s="19">
        <v>1.13</v>
      </c>
      <c r="H19" s="19">
        <v>1.46</v>
      </c>
      <c r="I19" s="24">
        <v>328</v>
      </c>
      <c r="J19" s="29">
        <v>9.2</v>
      </c>
    </row>
    <row r="20" spans="1:10" s="5" customFormat="1" ht="16.5" customHeight="1">
      <c r="A20" s="12"/>
      <c r="B20" s="68" t="s">
        <v>3</v>
      </c>
      <c r="C20" s="24">
        <v>1255</v>
      </c>
      <c r="D20" s="24">
        <v>4010</v>
      </c>
      <c r="E20" s="24">
        <v>1582</v>
      </c>
      <c r="F20" s="24">
        <v>4200</v>
      </c>
      <c r="G20" s="19">
        <v>1.05</v>
      </c>
      <c r="H20" s="19">
        <v>1.26</v>
      </c>
      <c r="I20" s="24">
        <v>472</v>
      </c>
      <c r="J20" s="29">
        <v>11.8</v>
      </c>
    </row>
    <row r="21" spans="1:10" s="5" customFormat="1" ht="16.5" customHeight="1">
      <c r="A21" s="12"/>
      <c r="B21" s="68" t="s">
        <v>4</v>
      </c>
      <c r="C21" s="24">
        <v>1282</v>
      </c>
      <c r="D21" s="24">
        <v>4213</v>
      </c>
      <c r="E21" s="24">
        <v>1700</v>
      </c>
      <c r="F21" s="24">
        <v>4207</v>
      </c>
      <c r="G21" s="19">
        <v>1</v>
      </c>
      <c r="H21" s="19">
        <v>1.33</v>
      </c>
      <c r="I21" s="24">
        <v>402</v>
      </c>
      <c r="J21" s="29">
        <v>9.5</v>
      </c>
    </row>
    <row r="22" spans="1:10" s="5" customFormat="1" ht="16.5" customHeight="1">
      <c r="A22" s="12"/>
      <c r="B22" s="68" t="s">
        <v>5</v>
      </c>
      <c r="C22" s="24">
        <v>1001</v>
      </c>
      <c r="D22" s="24">
        <v>4023</v>
      </c>
      <c r="E22" s="24">
        <v>1376</v>
      </c>
      <c r="F22" s="24">
        <v>4005</v>
      </c>
      <c r="G22" s="19">
        <v>1</v>
      </c>
      <c r="H22" s="19">
        <v>1.37</v>
      </c>
      <c r="I22" s="24">
        <v>317</v>
      </c>
      <c r="J22" s="29">
        <v>7.9</v>
      </c>
    </row>
    <row r="23" spans="1:10" s="5" customFormat="1" ht="16.5" customHeight="1">
      <c r="A23" s="12"/>
      <c r="B23" s="68" t="s">
        <v>6</v>
      </c>
      <c r="C23" s="24">
        <v>982</v>
      </c>
      <c r="D23" s="24">
        <v>3877</v>
      </c>
      <c r="E23" s="24">
        <v>1516</v>
      </c>
      <c r="F23" s="24">
        <v>4121</v>
      </c>
      <c r="G23" s="19">
        <v>1.06</v>
      </c>
      <c r="H23" s="19">
        <v>1.54</v>
      </c>
      <c r="I23" s="24">
        <v>374</v>
      </c>
      <c r="J23" s="29">
        <v>9.6</v>
      </c>
    </row>
    <row r="24" spans="1:10" s="5" customFormat="1" ht="16.5" customHeight="1">
      <c r="A24" s="12"/>
      <c r="B24" s="68" t="s">
        <v>7</v>
      </c>
      <c r="C24" s="24">
        <v>885</v>
      </c>
      <c r="D24" s="24">
        <v>3630</v>
      </c>
      <c r="E24" s="24">
        <v>1622</v>
      </c>
      <c r="F24" s="24">
        <v>4047</v>
      </c>
      <c r="G24" s="19">
        <v>1.11</v>
      </c>
      <c r="H24" s="19">
        <v>1.83</v>
      </c>
      <c r="I24" s="24">
        <v>291</v>
      </c>
      <c r="J24" s="29">
        <v>8</v>
      </c>
    </row>
    <row r="25" spans="1:10" s="5" customFormat="1" ht="16.5" customHeight="1">
      <c r="A25" s="12"/>
      <c r="B25" s="68" t="s">
        <v>8</v>
      </c>
      <c r="C25" s="24">
        <v>950</v>
      </c>
      <c r="D25" s="24">
        <v>3605</v>
      </c>
      <c r="E25" s="24">
        <v>1224</v>
      </c>
      <c r="F25" s="24">
        <v>3911</v>
      </c>
      <c r="G25" s="19">
        <v>1.08</v>
      </c>
      <c r="H25" s="19">
        <v>1.29</v>
      </c>
      <c r="I25" s="24">
        <v>243</v>
      </c>
      <c r="J25" s="29">
        <v>6.7</v>
      </c>
    </row>
    <row r="26" spans="1:10" s="5" customFormat="1" ht="16.5" customHeight="1">
      <c r="A26" s="12"/>
      <c r="B26" s="68" t="s">
        <v>9</v>
      </c>
      <c r="C26" s="24">
        <v>889</v>
      </c>
      <c r="D26" s="24">
        <v>3541</v>
      </c>
      <c r="E26" s="24">
        <v>1354</v>
      </c>
      <c r="F26" s="24">
        <v>3651</v>
      </c>
      <c r="G26" s="19">
        <v>1.03</v>
      </c>
      <c r="H26" s="19">
        <v>1.52</v>
      </c>
      <c r="I26" s="24">
        <v>318</v>
      </c>
      <c r="J26" s="29">
        <v>9</v>
      </c>
    </row>
    <row r="27" spans="1:10" s="5" customFormat="1" ht="16.5" customHeight="1">
      <c r="A27" s="12"/>
      <c r="B27" s="68" t="s">
        <v>10</v>
      </c>
      <c r="C27" s="24">
        <v>869</v>
      </c>
      <c r="D27" s="24">
        <v>3443</v>
      </c>
      <c r="E27" s="24">
        <v>1476</v>
      </c>
      <c r="F27" s="24">
        <v>3695</v>
      </c>
      <c r="G27" s="19">
        <v>1.07</v>
      </c>
      <c r="H27" s="19">
        <v>1.7</v>
      </c>
      <c r="I27" s="24">
        <v>291</v>
      </c>
      <c r="J27" s="29">
        <v>8.5</v>
      </c>
    </row>
    <row r="28" spans="1:10" s="5" customFormat="1" ht="16.5" customHeight="1">
      <c r="A28" s="12"/>
      <c r="B28" s="68" t="s">
        <v>11</v>
      </c>
      <c r="C28" s="24">
        <v>850</v>
      </c>
      <c r="D28" s="24">
        <v>3318</v>
      </c>
      <c r="E28" s="24">
        <v>1158</v>
      </c>
      <c r="F28" s="24">
        <v>3557</v>
      </c>
      <c r="G28" s="19">
        <v>1.07</v>
      </c>
      <c r="H28" s="19">
        <v>1.36</v>
      </c>
      <c r="I28" s="24">
        <v>273</v>
      </c>
      <c r="J28" s="29">
        <v>8.2</v>
      </c>
    </row>
    <row r="29" spans="1:10" s="5" customFormat="1" ht="16.5" customHeight="1">
      <c r="A29" s="12"/>
      <c r="B29" s="68" t="s">
        <v>12</v>
      </c>
      <c r="C29" s="24">
        <v>686</v>
      </c>
      <c r="D29" s="24">
        <v>3090</v>
      </c>
      <c r="E29" s="24">
        <v>1026</v>
      </c>
      <c r="F29" s="24">
        <v>3259</v>
      </c>
      <c r="G29" s="19">
        <v>1.05</v>
      </c>
      <c r="H29" s="19">
        <v>1.5</v>
      </c>
      <c r="I29" s="24">
        <v>205</v>
      </c>
      <c r="J29" s="29">
        <v>6.6</v>
      </c>
    </row>
    <row r="30" spans="1:10" s="5" customFormat="1" ht="16.5" customHeight="1">
      <c r="A30" s="8" t="s">
        <v>80</v>
      </c>
      <c r="B30" s="69" t="s">
        <v>1</v>
      </c>
      <c r="C30" s="21">
        <v>971</v>
      </c>
      <c r="D30" s="21">
        <v>3220</v>
      </c>
      <c r="E30" s="22">
        <v>1229</v>
      </c>
      <c r="F30" s="22">
        <v>3214</v>
      </c>
      <c r="G30" s="17">
        <f>IF(D30="","",ROUND(F30/D30,2))</f>
        <v>1</v>
      </c>
      <c r="H30" s="17">
        <f>IF(C30="","",ROUND(E30/C30,2))</f>
        <v>1.27</v>
      </c>
      <c r="I30" s="22">
        <v>209</v>
      </c>
      <c r="J30" s="27">
        <f>IF(D30="","",ROUND(I30/D30*100,1))</f>
        <v>6.5</v>
      </c>
    </row>
    <row r="31" spans="1:10" s="5" customFormat="1" ht="16.5" customHeight="1">
      <c r="A31" s="12"/>
      <c r="B31" s="70" t="s">
        <v>2</v>
      </c>
      <c r="C31" s="24">
        <v>1041</v>
      </c>
      <c r="D31" s="24">
        <v>3474</v>
      </c>
      <c r="E31" s="25">
        <v>1420</v>
      </c>
      <c r="F31" s="25">
        <v>3457</v>
      </c>
      <c r="G31" s="19">
        <f>IF(D31="","",ROUND(F31/D31,2))</f>
        <v>1</v>
      </c>
      <c r="H31" s="19">
        <f aca="true" t="shared" si="0" ref="H31:H41">IF(C31="","",ROUND(E31/C31,2))</f>
        <v>1.36</v>
      </c>
      <c r="I31" s="25">
        <v>331</v>
      </c>
      <c r="J31" s="29">
        <f aca="true" t="shared" si="1" ref="J31:J41">IF(D31="","",ROUND(I31/D31*100,1))</f>
        <v>9.5</v>
      </c>
    </row>
    <row r="32" spans="1:10" s="5" customFormat="1" ht="16.5" customHeight="1">
      <c r="A32" s="12"/>
      <c r="B32" s="70" t="s">
        <v>3</v>
      </c>
      <c r="C32" s="24">
        <v>1144</v>
      </c>
      <c r="D32" s="24">
        <v>3735</v>
      </c>
      <c r="E32" s="25">
        <v>1410</v>
      </c>
      <c r="F32" s="25">
        <v>3640</v>
      </c>
      <c r="G32" s="19">
        <f aca="true" t="shared" si="2" ref="G32:G41">IF(D32="","",ROUND(F32/D32,2))</f>
        <v>0.97</v>
      </c>
      <c r="H32" s="19">
        <f t="shared" si="0"/>
        <v>1.23</v>
      </c>
      <c r="I32" s="25">
        <v>398</v>
      </c>
      <c r="J32" s="29">
        <f>IF(D32="","",ROUND(I32/D32*100,1))</f>
        <v>10.7</v>
      </c>
    </row>
    <row r="33" spans="1:10" s="5" customFormat="1" ht="16.5" customHeight="1">
      <c r="A33" s="12"/>
      <c r="B33" s="70" t="s">
        <v>4</v>
      </c>
      <c r="C33" s="24">
        <v>1191</v>
      </c>
      <c r="D33" s="24">
        <v>3851</v>
      </c>
      <c r="E33" s="25">
        <v>1405</v>
      </c>
      <c r="F33" s="25">
        <v>3648</v>
      </c>
      <c r="G33" s="19">
        <f t="shared" si="2"/>
        <v>0.95</v>
      </c>
      <c r="H33" s="19">
        <f t="shared" si="0"/>
        <v>1.18</v>
      </c>
      <c r="I33" s="25">
        <v>371</v>
      </c>
      <c r="J33" s="29">
        <f t="shared" si="1"/>
        <v>9.6</v>
      </c>
    </row>
    <row r="34" spans="1:10" s="5" customFormat="1" ht="16.5" customHeight="1">
      <c r="A34" s="12"/>
      <c r="B34" s="70" t="s">
        <v>5</v>
      </c>
      <c r="C34" s="24">
        <v>963</v>
      </c>
      <c r="D34" s="25">
        <v>3744</v>
      </c>
      <c r="E34" s="25">
        <v>1210</v>
      </c>
      <c r="F34" s="25">
        <v>3541</v>
      </c>
      <c r="G34" s="19">
        <f t="shared" si="2"/>
        <v>0.95</v>
      </c>
      <c r="H34" s="19">
        <f t="shared" si="0"/>
        <v>1.26</v>
      </c>
      <c r="I34" s="25">
        <v>341</v>
      </c>
      <c r="J34" s="29">
        <f t="shared" si="1"/>
        <v>9.1</v>
      </c>
    </row>
    <row r="35" spans="1:10" s="5" customFormat="1" ht="16.5" customHeight="1">
      <c r="A35" s="12"/>
      <c r="B35" s="70" t="s">
        <v>6</v>
      </c>
      <c r="C35" s="24">
        <v>948</v>
      </c>
      <c r="D35" s="25">
        <v>3596</v>
      </c>
      <c r="E35" s="25">
        <v>1254</v>
      </c>
      <c r="F35" s="25">
        <v>3460</v>
      </c>
      <c r="G35" s="19">
        <f t="shared" si="2"/>
        <v>0.96</v>
      </c>
      <c r="H35" s="19">
        <f t="shared" si="0"/>
        <v>1.32</v>
      </c>
      <c r="I35" s="25">
        <v>340</v>
      </c>
      <c r="J35" s="29">
        <f t="shared" si="1"/>
        <v>9.5</v>
      </c>
    </row>
    <row r="36" spans="1:10" s="5" customFormat="1" ht="16.5" customHeight="1">
      <c r="A36" s="12"/>
      <c r="B36" s="70" t="s">
        <v>7</v>
      </c>
      <c r="C36" s="24">
        <v>847</v>
      </c>
      <c r="D36" s="25">
        <v>3451</v>
      </c>
      <c r="E36" s="25">
        <v>1398</v>
      </c>
      <c r="F36" s="25">
        <v>3471</v>
      </c>
      <c r="G36" s="19">
        <f t="shared" si="2"/>
        <v>1.01</v>
      </c>
      <c r="H36" s="19">
        <f t="shared" si="0"/>
        <v>1.65</v>
      </c>
      <c r="I36" s="25">
        <v>296</v>
      </c>
      <c r="J36" s="29">
        <f t="shared" si="1"/>
        <v>8.6</v>
      </c>
    </row>
    <row r="37" spans="1:10" s="5" customFormat="1" ht="16.5" customHeight="1">
      <c r="A37" s="12"/>
      <c r="B37" s="70" t="s">
        <v>8</v>
      </c>
      <c r="C37" s="24">
        <v>911</v>
      </c>
      <c r="D37" s="25">
        <v>3438</v>
      </c>
      <c r="E37" s="25">
        <v>1346</v>
      </c>
      <c r="F37" s="25">
        <v>3667</v>
      </c>
      <c r="G37" s="19">
        <f t="shared" si="2"/>
        <v>1.07</v>
      </c>
      <c r="H37" s="19">
        <f t="shared" si="0"/>
        <v>1.48</v>
      </c>
      <c r="I37" s="25">
        <v>271</v>
      </c>
      <c r="J37" s="29">
        <f>IF(D37="","",ROUND(I37/D37*100,1))</f>
        <v>7.9</v>
      </c>
    </row>
    <row r="38" spans="1:10" s="5" customFormat="1" ht="16.5" customHeight="1">
      <c r="A38" s="12"/>
      <c r="B38" s="70" t="s">
        <v>9</v>
      </c>
      <c r="C38" s="24">
        <v>844</v>
      </c>
      <c r="D38" s="25">
        <v>3378</v>
      </c>
      <c r="E38" s="25">
        <v>1347</v>
      </c>
      <c r="F38" s="25">
        <v>3746</v>
      </c>
      <c r="G38" s="19">
        <f t="shared" si="2"/>
        <v>1.11</v>
      </c>
      <c r="H38" s="19">
        <f t="shared" si="0"/>
        <v>1.6</v>
      </c>
      <c r="I38" s="25">
        <v>283</v>
      </c>
      <c r="J38" s="29">
        <f t="shared" si="1"/>
        <v>8.4</v>
      </c>
    </row>
    <row r="39" spans="1:10" s="5" customFormat="1" ht="16.5" customHeight="1">
      <c r="A39" s="12"/>
      <c r="B39" s="70" t="s">
        <v>10</v>
      </c>
      <c r="C39" s="24">
        <v>875</v>
      </c>
      <c r="D39" s="25">
        <v>3359</v>
      </c>
      <c r="E39" s="25">
        <v>1357</v>
      </c>
      <c r="F39" s="25">
        <v>3605</v>
      </c>
      <c r="G39" s="19">
        <f t="shared" si="2"/>
        <v>1.07</v>
      </c>
      <c r="H39" s="19">
        <f t="shared" si="0"/>
        <v>1.55</v>
      </c>
      <c r="I39" s="25">
        <v>297</v>
      </c>
      <c r="J39" s="29">
        <f t="shared" si="1"/>
        <v>8.8</v>
      </c>
    </row>
    <row r="40" spans="1:10" s="5" customFormat="1" ht="16.5" customHeight="1">
      <c r="A40" s="12"/>
      <c r="B40" s="70" t="s">
        <v>11</v>
      </c>
      <c r="C40" s="24">
        <v>783</v>
      </c>
      <c r="D40" s="25">
        <v>3206</v>
      </c>
      <c r="E40" s="25">
        <v>1255</v>
      </c>
      <c r="F40" s="25">
        <v>3567</v>
      </c>
      <c r="G40" s="19">
        <f t="shared" si="2"/>
        <v>1.11</v>
      </c>
      <c r="H40" s="19">
        <f t="shared" si="0"/>
        <v>1.6</v>
      </c>
      <c r="I40" s="25">
        <v>280</v>
      </c>
      <c r="J40" s="29">
        <f t="shared" si="1"/>
        <v>8.7</v>
      </c>
    </row>
    <row r="41" spans="1:10" s="5" customFormat="1" ht="16.5" customHeight="1">
      <c r="A41" s="14"/>
      <c r="B41" s="71" t="s">
        <v>12</v>
      </c>
      <c r="C41" s="26">
        <v>647</v>
      </c>
      <c r="D41" s="26">
        <v>3000</v>
      </c>
      <c r="E41" s="26">
        <v>1126</v>
      </c>
      <c r="F41" s="26">
        <v>3415</v>
      </c>
      <c r="G41" s="20">
        <f t="shared" si="2"/>
        <v>1.14</v>
      </c>
      <c r="H41" s="20">
        <f t="shared" si="0"/>
        <v>1.74</v>
      </c>
      <c r="I41" s="26">
        <v>202</v>
      </c>
      <c r="J41" s="30">
        <f t="shared" si="1"/>
        <v>6.7</v>
      </c>
    </row>
    <row r="42" spans="1:5" s="5" customFormat="1" ht="16.5" customHeight="1" thickBot="1">
      <c r="A42" s="46" t="s">
        <v>58</v>
      </c>
      <c r="B42" s="47"/>
      <c r="C42" s="47"/>
      <c r="D42" s="47"/>
      <c r="E42" s="1"/>
    </row>
    <row r="43" spans="1:10" s="5" customFormat="1" ht="16.5" customHeight="1">
      <c r="A43" s="101" t="s">
        <v>86</v>
      </c>
      <c r="B43" s="102"/>
      <c r="C43" s="48">
        <f>SUM(C30:C41)</f>
        <v>11165</v>
      </c>
      <c r="D43" s="48">
        <f>SUM(D30:D41)</f>
        <v>41452</v>
      </c>
      <c r="E43" s="48">
        <f>SUM(E30:E41)</f>
        <v>15757</v>
      </c>
      <c r="F43" s="48">
        <f>SUM(F30:F41)</f>
        <v>42431</v>
      </c>
      <c r="G43" s="61">
        <f>ROUND(F43/D43,2)</f>
        <v>1.02</v>
      </c>
      <c r="H43" s="61">
        <f>ROUND(E43/C43,2)</f>
        <v>1.41</v>
      </c>
      <c r="I43" s="50">
        <f>SUM(I30:I41)</f>
        <v>3619</v>
      </c>
      <c r="J43" s="77">
        <f>ROUND(I43/D43*100,1)</f>
        <v>8.7</v>
      </c>
    </row>
    <row r="44" spans="1:10" s="5" customFormat="1" ht="16.5" customHeight="1">
      <c r="A44" s="103" t="s">
        <v>87</v>
      </c>
      <c r="B44" s="104"/>
      <c r="C44" s="51">
        <f>SUM(C18:C29)</f>
        <v>11806</v>
      </c>
      <c r="D44" s="51">
        <f>SUM(D18:D29)</f>
        <v>43481</v>
      </c>
      <c r="E44" s="51">
        <f>SUM(E18:E29)</f>
        <v>17228</v>
      </c>
      <c r="F44" s="51">
        <f>SUM(F18:F29)</f>
        <v>46351</v>
      </c>
      <c r="G44" s="73">
        <f>ROUND(F44/D44,2)</f>
        <v>1.07</v>
      </c>
      <c r="H44" s="73">
        <f>ROUND(E44/C44,2)</f>
        <v>1.46</v>
      </c>
      <c r="I44" s="51">
        <f>SUM(I18:I29)</f>
        <v>3724</v>
      </c>
      <c r="J44" s="76">
        <f>ROUND(I44/D44*100,1)</f>
        <v>8.6</v>
      </c>
    </row>
    <row r="45" spans="1:10" s="5" customFormat="1" ht="16.5" customHeight="1" thickBot="1">
      <c r="A45" s="99" t="s">
        <v>59</v>
      </c>
      <c r="B45" s="100"/>
      <c r="C45" s="54">
        <f aca="true" t="shared" si="3" ref="C45:J45">C43-C44</f>
        <v>-641</v>
      </c>
      <c r="D45" s="54">
        <f>D43-D44</f>
        <v>-2029</v>
      </c>
      <c r="E45" s="72">
        <f t="shared" si="3"/>
        <v>-1471</v>
      </c>
      <c r="F45" s="56">
        <f t="shared" si="3"/>
        <v>-3920</v>
      </c>
      <c r="G45" s="63">
        <f t="shared" si="3"/>
        <v>-0.050000000000000044</v>
      </c>
      <c r="H45" s="63">
        <f t="shared" si="3"/>
        <v>-0.050000000000000044</v>
      </c>
      <c r="I45" s="56">
        <f>I43-I44</f>
        <v>-105</v>
      </c>
      <c r="J45" s="78">
        <f t="shared" si="3"/>
        <v>0.09999999999999964</v>
      </c>
    </row>
    <row r="46" spans="1:9" ht="16.5" customHeight="1">
      <c r="A46" s="5" t="s">
        <v>38</v>
      </c>
      <c r="B46" s="5"/>
      <c r="C46" s="5"/>
      <c r="D46" s="5"/>
      <c r="E46" s="5"/>
      <c r="F46" s="5"/>
      <c r="G46" s="5"/>
      <c r="H46" s="5"/>
      <c r="I46" s="5"/>
    </row>
    <row r="47" spans="1:9" ht="16.5" customHeight="1">
      <c r="A47" s="5" t="s">
        <v>39</v>
      </c>
      <c r="B47" s="5"/>
      <c r="C47" s="5"/>
      <c r="D47" s="5"/>
      <c r="E47" s="5"/>
      <c r="F47" s="5"/>
      <c r="G47" s="5"/>
      <c r="H47" s="5"/>
      <c r="I47" s="5"/>
    </row>
    <row r="48" spans="1:9" ht="16.5" customHeight="1">
      <c r="A48" s="5" t="s">
        <v>63</v>
      </c>
      <c r="B48" s="5"/>
      <c r="C48" s="5"/>
      <c r="D48" s="5"/>
      <c r="E48" s="5"/>
      <c r="F48" s="5"/>
      <c r="G48" s="5"/>
      <c r="H48" s="5"/>
      <c r="I48" s="5"/>
    </row>
    <row r="49" spans="1:9" ht="16.5" customHeight="1">
      <c r="A49" s="5" t="s">
        <v>37</v>
      </c>
      <c r="B49" s="5"/>
      <c r="C49" s="5"/>
      <c r="D49" s="5"/>
      <c r="E49" s="5"/>
      <c r="F49" s="5"/>
      <c r="G49" s="5"/>
      <c r="H49" s="5"/>
      <c r="I49" s="5"/>
    </row>
    <row r="50" spans="1:9" ht="16.5" customHeight="1">
      <c r="A50" s="5">
        <v>1</v>
      </c>
      <c r="B50" s="98" t="s">
        <v>66</v>
      </c>
      <c r="C50" s="98"/>
      <c r="D50" s="5" t="s">
        <v>24</v>
      </c>
      <c r="E50" s="5"/>
      <c r="F50" s="5"/>
      <c r="G50" s="5"/>
      <c r="H50" s="5"/>
      <c r="I50" s="5"/>
    </row>
    <row r="51" spans="1:9" ht="16.5" customHeight="1">
      <c r="A51" s="5">
        <v>2</v>
      </c>
      <c r="B51" s="98" t="s">
        <v>13</v>
      </c>
      <c r="C51" s="98"/>
      <c r="D51" s="5" t="s">
        <v>25</v>
      </c>
      <c r="E51" s="16"/>
      <c r="F51" s="5"/>
      <c r="G51" s="5"/>
      <c r="H51" s="5"/>
      <c r="I51" s="5"/>
    </row>
    <row r="52" spans="1:9" ht="16.5" customHeight="1">
      <c r="A52" s="5">
        <v>3</v>
      </c>
      <c r="B52" s="98" t="s">
        <v>14</v>
      </c>
      <c r="C52" s="98"/>
      <c r="D52" s="5" t="s">
        <v>26</v>
      </c>
      <c r="E52" s="5"/>
      <c r="F52" s="5"/>
      <c r="G52" s="5"/>
      <c r="H52" s="5"/>
      <c r="I52" s="5"/>
    </row>
    <row r="53" spans="1:9" ht="16.5" customHeight="1">
      <c r="A53" s="5">
        <v>4</v>
      </c>
      <c r="B53" s="98" t="s">
        <v>15</v>
      </c>
      <c r="C53" s="98"/>
      <c r="D53" s="5" t="s">
        <v>27</v>
      </c>
      <c r="E53" s="5"/>
      <c r="F53" s="5"/>
      <c r="G53" s="5"/>
      <c r="H53" s="5"/>
      <c r="I53" s="5"/>
    </row>
    <row r="54" spans="1:9" ht="16.5" customHeight="1">
      <c r="A54" s="5">
        <v>5</v>
      </c>
      <c r="B54" s="98" t="s">
        <v>23</v>
      </c>
      <c r="C54" s="98"/>
      <c r="D54" s="5" t="s">
        <v>28</v>
      </c>
      <c r="E54" s="5"/>
      <c r="F54" s="5"/>
      <c r="G54" s="5"/>
      <c r="H54" s="5"/>
      <c r="I54" s="5"/>
    </row>
    <row r="55" spans="1:9" ht="16.5" customHeight="1">
      <c r="A55" s="5">
        <v>6</v>
      </c>
      <c r="B55" s="98" t="s">
        <v>16</v>
      </c>
      <c r="C55" s="98"/>
      <c r="D55" s="5" t="s">
        <v>29</v>
      </c>
      <c r="E55" s="5"/>
      <c r="F55" s="5"/>
      <c r="G55" s="5"/>
      <c r="H55" s="5"/>
      <c r="I55" s="5"/>
    </row>
    <row r="56" spans="1:9" ht="16.5" customHeight="1">
      <c r="A56" s="5">
        <v>7</v>
      </c>
      <c r="B56" s="98" t="s">
        <v>60</v>
      </c>
      <c r="C56" s="98"/>
      <c r="D56" s="5" t="s">
        <v>61</v>
      </c>
      <c r="E56" s="5"/>
      <c r="F56" s="5"/>
      <c r="G56" s="5"/>
      <c r="H56" s="5"/>
      <c r="I56" s="5"/>
    </row>
    <row r="57" spans="1:9" ht="16.5" customHeight="1">
      <c r="A57" s="5">
        <v>8</v>
      </c>
      <c r="B57" s="98" t="s">
        <v>22</v>
      </c>
      <c r="C57" s="98"/>
      <c r="D57" s="5" t="s">
        <v>62</v>
      </c>
      <c r="E57" s="5"/>
      <c r="F57" s="5"/>
      <c r="G57" s="5"/>
      <c r="H57" s="5"/>
      <c r="I57" s="5"/>
    </row>
    <row r="58" spans="1:9" ht="12.75">
      <c r="A58" s="5"/>
      <c r="B58" s="5"/>
      <c r="C58" s="5"/>
      <c r="D58" s="5"/>
      <c r="E58" s="5"/>
      <c r="F58" s="5"/>
      <c r="G58" s="5"/>
      <c r="H58" s="5"/>
      <c r="I58" s="5"/>
    </row>
    <row r="67" ht="13.5" customHeight="1"/>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spans="1:10" ht="12.75">
      <c r="A81" s="5"/>
      <c r="B81" s="5"/>
      <c r="C81" s="5"/>
      <c r="D81" s="5"/>
      <c r="E81" s="5"/>
      <c r="F81" s="5"/>
      <c r="G81" s="5"/>
      <c r="H81" s="5"/>
      <c r="I81" s="5"/>
      <c r="J81" s="5"/>
    </row>
  </sheetData>
  <sheetProtection/>
  <mergeCells count="15">
    <mergeCell ref="B57:C57"/>
    <mergeCell ref="B51:C51"/>
    <mergeCell ref="B52:C52"/>
    <mergeCell ref="B53:C53"/>
    <mergeCell ref="I4:I5"/>
    <mergeCell ref="J4:J5"/>
    <mergeCell ref="B54:C54"/>
    <mergeCell ref="B55:C55"/>
    <mergeCell ref="B56:C56"/>
    <mergeCell ref="B50:C50"/>
    <mergeCell ref="A4:B5"/>
    <mergeCell ref="E4:E5"/>
    <mergeCell ref="A43:B43"/>
    <mergeCell ref="A44:B44"/>
    <mergeCell ref="A45:B4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0"/>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17.75390625" style="1" customWidth="1"/>
    <col min="2" max="2" width="5.50390625" style="1" customWidth="1"/>
    <col min="3" max="10" width="11.875" style="1" customWidth="1"/>
    <col min="11" max="16384" width="9.00390625" style="1" customWidth="1"/>
  </cols>
  <sheetData>
    <row r="1" ht="16.5" customHeight="1">
      <c r="A1" s="2" t="s">
        <v>88</v>
      </c>
    </row>
    <row r="2" ht="16.5" customHeight="1">
      <c r="A2" s="2"/>
    </row>
    <row r="3" ht="16.5" customHeight="1">
      <c r="A3" s="31" t="s">
        <v>67</v>
      </c>
    </row>
    <row r="4" spans="1:10" s="5" customFormat="1" ht="16.5" customHeight="1">
      <c r="A4" s="94" t="s">
        <v>31</v>
      </c>
      <c r="B4" s="95"/>
      <c r="C4" s="4" t="s">
        <v>17</v>
      </c>
      <c r="D4" s="3" t="s">
        <v>19</v>
      </c>
      <c r="E4" s="91" t="s">
        <v>14</v>
      </c>
      <c r="F4" s="4" t="s">
        <v>19</v>
      </c>
      <c r="G4" s="4" t="s">
        <v>32</v>
      </c>
      <c r="H4" s="4" t="s">
        <v>21</v>
      </c>
      <c r="I4" s="91" t="s">
        <v>60</v>
      </c>
      <c r="J4" s="91" t="s">
        <v>22</v>
      </c>
    </row>
    <row r="5" spans="1:10" s="5" customFormat="1" ht="16.5" customHeight="1">
      <c r="A5" s="96"/>
      <c r="B5" s="97"/>
      <c r="C5" s="6" t="s">
        <v>18</v>
      </c>
      <c r="D5" s="7" t="s">
        <v>20</v>
      </c>
      <c r="E5" s="92"/>
      <c r="F5" s="7" t="s">
        <v>36</v>
      </c>
      <c r="G5" s="7" t="s">
        <v>34</v>
      </c>
      <c r="H5" s="7" t="s">
        <v>35</v>
      </c>
      <c r="I5" s="92"/>
      <c r="J5" s="92"/>
    </row>
    <row r="6" spans="1:10" s="5" customFormat="1" ht="16.5" customHeight="1">
      <c r="A6" s="8" t="s">
        <v>68</v>
      </c>
      <c r="B6" s="9" t="s">
        <v>0</v>
      </c>
      <c r="C6" s="21">
        <v>17650</v>
      </c>
      <c r="D6" s="22">
        <v>70027</v>
      </c>
      <c r="E6" s="22">
        <v>13192</v>
      </c>
      <c r="F6" s="22">
        <v>31715</v>
      </c>
      <c r="G6" s="17">
        <v>0.45</v>
      </c>
      <c r="H6" s="17">
        <v>0.75</v>
      </c>
      <c r="I6" s="22">
        <v>4993</v>
      </c>
      <c r="J6" s="27">
        <v>7.1</v>
      </c>
    </row>
    <row r="7" spans="1:10" s="5" customFormat="1" ht="16.5" customHeight="1">
      <c r="A7" s="12" t="s">
        <v>69</v>
      </c>
      <c r="B7" s="32" t="s">
        <v>0</v>
      </c>
      <c r="C7" s="24">
        <v>17697</v>
      </c>
      <c r="D7" s="24">
        <v>67683</v>
      </c>
      <c r="E7" s="24">
        <v>12356</v>
      </c>
      <c r="F7" s="24">
        <v>28304</v>
      </c>
      <c r="G7" s="19">
        <v>0.42</v>
      </c>
      <c r="H7" s="19">
        <v>0.7</v>
      </c>
      <c r="I7" s="24">
        <v>4958</v>
      </c>
      <c r="J7" s="29">
        <v>7.3</v>
      </c>
    </row>
    <row r="8" spans="1:10" s="5" customFormat="1" ht="16.5" customHeight="1">
      <c r="A8" s="12" t="s">
        <v>70</v>
      </c>
      <c r="B8" s="32" t="s">
        <v>0</v>
      </c>
      <c r="C8" s="24">
        <v>16589</v>
      </c>
      <c r="D8" s="24">
        <v>65009</v>
      </c>
      <c r="E8" s="24">
        <v>12648</v>
      </c>
      <c r="F8" s="24">
        <v>29553</v>
      </c>
      <c r="G8" s="19">
        <v>0.45</v>
      </c>
      <c r="H8" s="19">
        <v>0.76</v>
      </c>
      <c r="I8" s="24">
        <v>4939</v>
      </c>
      <c r="J8" s="29">
        <v>7.6</v>
      </c>
    </row>
    <row r="9" spans="1:10" s="5" customFormat="1" ht="16.5" customHeight="1">
      <c r="A9" s="12" t="s">
        <v>71</v>
      </c>
      <c r="B9" s="32" t="s">
        <v>0</v>
      </c>
      <c r="C9" s="24">
        <v>16665</v>
      </c>
      <c r="D9" s="24">
        <v>62461</v>
      </c>
      <c r="E9" s="24">
        <v>11121</v>
      </c>
      <c r="F9" s="24">
        <v>25749</v>
      </c>
      <c r="G9" s="19">
        <v>0.41</v>
      </c>
      <c r="H9" s="19">
        <v>0.67</v>
      </c>
      <c r="I9" s="24">
        <v>4385</v>
      </c>
      <c r="J9" s="29">
        <v>7</v>
      </c>
    </row>
    <row r="10" spans="1:10" s="5" customFormat="1" ht="16.5" customHeight="1">
      <c r="A10" s="12" t="s">
        <v>72</v>
      </c>
      <c r="B10" s="32" t="s">
        <v>0</v>
      </c>
      <c r="C10" s="24">
        <v>17830</v>
      </c>
      <c r="D10" s="24">
        <v>70009</v>
      </c>
      <c r="E10" s="24">
        <v>9801</v>
      </c>
      <c r="F10" s="24">
        <v>22299</v>
      </c>
      <c r="G10" s="19">
        <v>0.32</v>
      </c>
      <c r="H10" s="19">
        <v>0.55</v>
      </c>
      <c r="I10" s="24">
        <v>4367</v>
      </c>
      <c r="J10" s="29">
        <v>6.2</v>
      </c>
    </row>
    <row r="11" spans="1:10" s="5" customFormat="1" ht="16.5" customHeight="1">
      <c r="A11" s="12" t="s">
        <v>73</v>
      </c>
      <c r="B11" s="32" t="s">
        <v>0</v>
      </c>
      <c r="C11" s="24">
        <v>17160</v>
      </c>
      <c r="D11" s="24">
        <v>67712</v>
      </c>
      <c r="E11" s="24">
        <v>10745</v>
      </c>
      <c r="F11" s="24">
        <v>24559</v>
      </c>
      <c r="G11" s="19">
        <v>0.36</v>
      </c>
      <c r="H11" s="19">
        <v>0.63</v>
      </c>
      <c r="I11" s="24">
        <v>4731</v>
      </c>
      <c r="J11" s="29">
        <v>7</v>
      </c>
    </row>
    <row r="12" spans="1:10" s="5" customFormat="1" ht="16.5" customHeight="1">
      <c r="A12" s="12" t="s">
        <v>74</v>
      </c>
      <c r="B12" s="32" t="s">
        <v>0</v>
      </c>
      <c r="C12" s="24">
        <v>17353</v>
      </c>
      <c r="D12" s="24">
        <v>67183</v>
      </c>
      <c r="E12" s="24">
        <v>13276</v>
      </c>
      <c r="F12" s="24">
        <v>31296</v>
      </c>
      <c r="G12" s="19">
        <v>0.47</v>
      </c>
      <c r="H12" s="19">
        <v>0.77</v>
      </c>
      <c r="I12" s="24">
        <v>4923</v>
      </c>
      <c r="J12" s="29">
        <v>7.3</v>
      </c>
    </row>
    <row r="13" spans="1:10" s="5" customFormat="1" ht="16.5" customHeight="1">
      <c r="A13" s="12" t="s">
        <v>75</v>
      </c>
      <c r="B13" s="32" t="s">
        <v>0</v>
      </c>
      <c r="C13" s="24">
        <v>15510</v>
      </c>
      <c r="D13" s="24">
        <v>60637</v>
      </c>
      <c r="E13" s="24">
        <v>14367</v>
      </c>
      <c r="F13" s="24">
        <v>36059</v>
      </c>
      <c r="G13" s="19">
        <v>0.59</v>
      </c>
      <c r="H13" s="19">
        <v>0.93</v>
      </c>
      <c r="I13" s="24">
        <v>4839</v>
      </c>
      <c r="J13" s="29">
        <v>8</v>
      </c>
    </row>
    <row r="14" spans="1:10" s="5" customFormat="1" ht="16.5" customHeight="1">
      <c r="A14" s="12" t="s">
        <v>76</v>
      </c>
      <c r="B14" s="32" t="s">
        <v>0</v>
      </c>
      <c r="C14" s="24">
        <v>14491</v>
      </c>
      <c r="D14" s="24">
        <v>54684</v>
      </c>
      <c r="E14" s="24">
        <v>15355</v>
      </c>
      <c r="F14" s="24">
        <v>38928</v>
      </c>
      <c r="G14" s="19">
        <v>0.71</v>
      </c>
      <c r="H14" s="19">
        <v>1.06</v>
      </c>
      <c r="I14" s="24">
        <v>4925</v>
      </c>
      <c r="J14" s="29">
        <v>9</v>
      </c>
    </row>
    <row r="15" spans="1:10" s="5" customFormat="1" ht="16.5" customHeight="1">
      <c r="A15" s="12" t="s">
        <v>77</v>
      </c>
      <c r="B15" s="32" t="s">
        <v>64</v>
      </c>
      <c r="C15" s="24">
        <v>12841</v>
      </c>
      <c r="D15" s="24">
        <v>48529</v>
      </c>
      <c r="E15" s="24">
        <v>17039</v>
      </c>
      <c r="F15" s="24">
        <v>44556</v>
      </c>
      <c r="G15" s="19">
        <v>0.92</v>
      </c>
      <c r="H15" s="19">
        <v>1.33</v>
      </c>
      <c r="I15" s="24">
        <v>4340</v>
      </c>
      <c r="J15" s="29">
        <v>8.9</v>
      </c>
    </row>
    <row r="16" spans="1:10" s="5" customFormat="1" ht="16.5" customHeight="1" thickBot="1">
      <c r="A16" s="12" t="s">
        <v>78</v>
      </c>
      <c r="B16" s="32" t="s">
        <v>64</v>
      </c>
      <c r="C16" s="24">
        <v>12172</v>
      </c>
      <c r="D16" s="24">
        <v>45470</v>
      </c>
      <c r="E16" s="24">
        <v>17552</v>
      </c>
      <c r="F16" s="24">
        <v>46810</v>
      </c>
      <c r="G16" s="19">
        <v>1.03</v>
      </c>
      <c r="H16" s="19">
        <v>1.44</v>
      </c>
      <c r="I16" s="24">
        <v>4085</v>
      </c>
      <c r="J16" s="29">
        <v>9</v>
      </c>
    </row>
    <row r="17" spans="1:10" s="5" customFormat="1" ht="16.5" customHeight="1" thickTop="1">
      <c r="A17" s="57" t="s">
        <v>78</v>
      </c>
      <c r="B17" s="67" t="s">
        <v>1</v>
      </c>
      <c r="C17" s="58">
        <v>1160</v>
      </c>
      <c r="D17" s="58">
        <v>3551</v>
      </c>
      <c r="E17" s="58">
        <v>1513</v>
      </c>
      <c r="F17" s="58">
        <v>3564</v>
      </c>
      <c r="G17" s="59">
        <v>1</v>
      </c>
      <c r="H17" s="59">
        <v>1.3</v>
      </c>
      <c r="I17" s="58">
        <v>226</v>
      </c>
      <c r="J17" s="60">
        <v>6.4</v>
      </c>
    </row>
    <row r="18" spans="1:10" s="5" customFormat="1" ht="16.5" customHeight="1">
      <c r="A18" s="12"/>
      <c r="B18" s="68" t="s">
        <v>2</v>
      </c>
      <c r="C18" s="24">
        <v>1220</v>
      </c>
      <c r="D18" s="24">
        <v>3890</v>
      </c>
      <c r="E18" s="24">
        <v>1467</v>
      </c>
      <c r="F18" s="24">
        <v>3790</v>
      </c>
      <c r="G18" s="19">
        <v>0.97</v>
      </c>
      <c r="H18" s="19">
        <v>1.2</v>
      </c>
      <c r="I18" s="24">
        <v>332</v>
      </c>
      <c r="J18" s="29">
        <v>8.5</v>
      </c>
    </row>
    <row r="19" spans="1:10" s="5" customFormat="1" ht="16.5" customHeight="1">
      <c r="A19" s="12"/>
      <c r="B19" s="68" t="s">
        <v>3</v>
      </c>
      <c r="C19" s="24">
        <v>1210</v>
      </c>
      <c r="D19" s="24">
        <v>4259</v>
      </c>
      <c r="E19" s="24">
        <v>1468</v>
      </c>
      <c r="F19" s="24">
        <v>3997</v>
      </c>
      <c r="G19" s="19">
        <v>0.94</v>
      </c>
      <c r="H19" s="19">
        <v>1.21</v>
      </c>
      <c r="I19" s="24">
        <v>504</v>
      </c>
      <c r="J19" s="29">
        <v>11.8</v>
      </c>
    </row>
    <row r="20" spans="1:10" s="5" customFormat="1" ht="16.5" customHeight="1">
      <c r="A20" s="12"/>
      <c r="B20" s="68" t="s">
        <v>4</v>
      </c>
      <c r="C20" s="24">
        <v>1475</v>
      </c>
      <c r="D20" s="24">
        <v>4486</v>
      </c>
      <c r="E20" s="24">
        <v>1653</v>
      </c>
      <c r="F20" s="24">
        <v>4018</v>
      </c>
      <c r="G20" s="19">
        <v>0.9</v>
      </c>
      <c r="H20" s="19">
        <v>1.12</v>
      </c>
      <c r="I20" s="24">
        <v>475</v>
      </c>
      <c r="J20" s="29">
        <v>10.6</v>
      </c>
    </row>
    <row r="21" spans="1:10" s="5" customFormat="1" ht="16.5" customHeight="1">
      <c r="A21" s="12"/>
      <c r="B21" s="68" t="s">
        <v>5</v>
      </c>
      <c r="C21" s="24">
        <v>1004</v>
      </c>
      <c r="D21" s="24">
        <v>4161</v>
      </c>
      <c r="E21" s="24">
        <v>1434</v>
      </c>
      <c r="F21" s="24">
        <v>3936</v>
      </c>
      <c r="G21" s="19">
        <v>0.95</v>
      </c>
      <c r="H21" s="19">
        <v>1.43</v>
      </c>
      <c r="I21" s="24">
        <v>344</v>
      </c>
      <c r="J21" s="29">
        <v>8.3</v>
      </c>
    </row>
    <row r="22" spans="1:10" s="5" customFormat="1" ht="16.5" customHeight="1">
      <c r="A22" s="12"/>
      <c r="B22" s="68" t="s">
        <v>6</v>
      </c>
      <c r="C22" s="24">
        <v>1046</v>
      </c>
      <c r="D22" s="24">
        <v>4092</v>
      </c>
      <c r="E22" s="24">
        <v>1473</v>
      </c>
      <c r="F22" s="24">
        <v>4080</v>
      </c>
      <c r="G22" s="19">
        <v>1</v>
      </c>
      <c r="H22" s="19">
        <v>1.41</v>
      </c>
      <c r="I22" s="24">
        <v>403</v>
      </c>
      <c r="J22" s="29">
        <v>9.8</v>
      </c>
    </row>
    <row r="23" spans="1:10" s="5" customFormat="1" ht="16.5" customHeight="1">
      <c r="A23" s="12"/>
      <c r="B23" s="68" t="s">
        <v>7</v>
      </c>
      <c r="C23" s="24">
        <v>937</v>
      </c>
      <c r="D23" s="24">
        <v>3809</v>
      </c>
      <c r="E23" s="24">
        <v>1620</v>
      </c>
      <c r="F23" s="24">
        <v>3976</v>
      </c>
      <c r="G23" s="19">
        <v>1.04</v>
      </c>
      <c r="H23" s="19">
        <v>1.73</v>
      </c>
      <c r="I23" s="24">
        <v>343</v>
      </c>
      <c r="J23" s="29">
        <v>9</v>
      </c>
    </row>
    <row r="24" spans="1:10" s="5" customFormat="1" ht="16.5" customHeight="1">
      <c r="A24" s="12"/>
      <c r="B24" s="68" t="s">
        <v>8</v>
      </c>
      <c r="C24" s="24">
        <v>883</v>
      </c>
      <c r="D24" s="24">
        <v>3709</v>
      </c>
      <c r="E24" s="24">
        <v>1423</v>
      </c>
      <c r="F24" s="24">
        <v>3917</v>
      </c>
      <c r="G24" s="19">
        <v>1.06</v>
      </c>
      <c r="H24" s="19">
        <v>1.61</v>
      </c>
      <c r="I24" s="24">
        <v>287</v>
      </c>
      <c r="J24" s="29">
        <v>7.7</v>
      </c>
    </row>
    <row r="25" spans="1:10" s="5" customFormat="1" ht="16.5" customHeight="1">
      <c r="A25" s="12"/>
      <c r="B25" s="68" t="s">
        <v>9</v>
      </c>
      <c r="C25" s="24">
        <v>870</v>
      </c>
      <c r="D25" s="24">
        <v>3625</v>
      </c>
      <c r="E25" s="24">
        <v>1393</v>
      </c>
      <c r="F25" s="24">
        <v>4041</v>
      </c>
      <c r="G25" s="19">
        <v>1.11</v>
      </c>
      <c r="H25" s="19">
        <v>1.6</v>
      </c>
      <c r="I25" s="24">
        <v>319</v>
      </c>
      <c r="J25" s="29">
        <v>8.8</v>
      </c>
    </row>
    <row r="26" spans="1:10" s="5" customFormat="1" ht="16.5" customHeight="1">
      <c r="A26" s="12"/>
      <c r="B26" s="68" t="s">
        <v>10</v>
      </c>
      <c r="C26" s="24">
        <v>908</v>
      </c>
      <c r="D26" s="24">
        <v>3549</v>
      </c>
      <c r="E26" s="24">
        <v>1569</v>
      </c>
      <c r="F26" s="24">
        <v>3948</v>
      </c>
      <c r="G26" s="19">
        <v>1.11</v>
      </c>
      <c r="H26" s="19">
        <v>1.73</v>
      </c>
      <c r="I26" s="24">
        <v>355</v>
      </c>
      <c r="J26" s="29">
        <v>10</v>
      </c>
    </row>
    <row r="27" spans="1:10" s="5" customFormat="1" ht="16.5" customHeight="1">
      <c r="A27" s="12"/>
      <c r="B27" s="68" t="s">
        <v>11</v>
      </c>
      <c r="C27" s="24">
        <v>812</v>
      </c>
      <c r="D27" s="24">
        <v>3321</v>
      </c>
      <c r="E27" s="24">
        <v>1418</v>
      </c>
      <c r="F27" s="24">
        <v>3894</v>
      </c>
      <c r="G27" s="19">
        <v>1.17</v>
      </c>
      <c r="H27" s="19">
        <v>1.75</v>
      </c>
      <c r="I27" s="24">
        <v>280</v>
      </c>
      <c r="J27" s="29">
        <v>8.4</v>
      </c>
    </row>
    <row r="28" spans="1:10" s="5" customFormat="1" ht="16.5" customHeight="1">
      <c r="A28" s="12"/>
      <c r="B28" s="68" t="s">
        <v>12</v>
      </c>
      <c r="C28" s="24">
        <v>647</v>
      </c>
      <c r="D28" s="24">
        <v>3018</v>
      </c>
      <c r="E28" s="24">
        <v>1121</v>
      </c>
      <c r="F28" s="24">
        <v>3649</v>
      </c>
      <c r="G28" s="19">
        <v>1.21</v>
      </c>
      <c r="H28" s="19">
        <v>1.73</v>
      </c>
      <c r="I28" s="24">
        <v>217</v>
      </c>
      <c r="J28" s="29">
        <v>7.2</v>
      </c>
    </row>
    <row r="29" spans="1:10" s="5" customFormat="1" ht="16.5" customHeight="1">
      <c r="A29" s="8" t="s">
        <v>79</v>
      </c>
      <c r="B29" s="69" t="s">
        <v>1</v>
      </c>
      <c r="C29" s="21">
        <v>998</v>
      </c>
      <c r="D29" s="21">
        <v>3176</v>
      </c>
      <c r="E29" s="22">
        <v>1503</v>
      </c>
      <c r="F29" s="22">
        <v>3690</v>
      </c>
      <c r="G29" s="17">
        <f>IF(D29="","",ROUND(F29/D29,2))</f>
        <v>1.16</v>
      </c>
      <c r="H29" s="17">
        <f>IF(C29="","",ROUND(E29/C29,2))</f>
        <v>1.51</v>
      </c>
      <c r="I29" s="22">
        <v>210</v>
      </c>
      <c r="J29" s="27">
        <f>IF(D29="","",ROUND(I29/D29*100,1))</f>
        <v>6.6</v>
      </c>
    </row>
    <row r="30" spans="1:10" s="5" customFormat="1" ht="16.5" customHeight="1">
      <c r="A30" s="12"/>
      <c r="B30" s="70" t="s">
        <v>2</v>
      </c>
      <c r="C30" s="24">
        <v>1159</v>
      </c>
      <c r="D30" s="24">
        <v>3555</v>
      </c>
      <c r="E30" s="25">
        <v>1691</v>
      </c>
      <c r="F30" s="25">
        <v>4008</v>
      </c>
      <c r="G30" s="19">
        <f>IF(D30="","",ROUND(F30/D30,2))</f>
        <v>1.13</v>
      </c>
      <c r="H30" s="19">
        <f aca="true" t="shared" si="0" ref="H30:H40">IF(C30="","",ROUND(E30/C30,2))</f>
        <v>1.46</v>
      </c>
      <c r="I30" s="25">
        <v>328</v>
      </c>
      <c r="J30" s="29">
        <f aca="true" t="shared" si="1" ref="J30:J40">IF(D30="","",ROUND(I30/D30*100,1))</f>
        <v>9.2</v>
      </c>
    </row>
    <row r="31" spans="1:10" s="5" customFormat="1" ht="16.5" customHeight="1">
      <c r="A31" s="12"/>
      <c r="B31" s="70" t="s">
        <v>3</v>
      </c>
      <c r="C31" s="24">
        <v>1255</v>
      </c>
      <c r="D31" s="24">
        <v>4010</v>
      </c>
      <c r="E31" s="25">
        <v>1582</v>
      </c>
      <c r="F31" s="25">
        <v>4200</v>
      </c>
      <c r="G31" s="19">
        <f aca="true" t="shared" si="2" ref="G31:G40">IF(D31="","",ROUND(F31/D31,2))</f>
        <v>1.05</v>
      </c>
      <c r="H31" s="19">
        <f t="shared" si="0"/>
        <v>1.26</v>
      </c>
      <c r="I31" s="25">
        <v>472</v>
      </c>
      <c r="J31" s="29">
        <f t="shared" si="1"/>
        <v>11.8</v>
      </c>
    </row>
    <row r="32" spans="1:10" s="5" customFormat="1" ht="16.5" customHeight="1">
      <c r="A32" s="12"/>
      <c r="B32" s="70" t="s">
        <v>4</v>
      </c>
      <c r="C32" s="24">
        <v>1282</v>
      </c>
      <c r="D32" s="24">
        <v>4213</v>
      </c>
      <c r="E32" s="25">
        <v>1700</v>
      </c>
      <c r="F32" s="25">
        <v>4207</v>
      </c>
      <c r="G32" s="19">
        <f t="shared" si="2"/>
        <v>1</v>
      </c>
      <c r="H32" s="19">
        <f t="shared" si="0"/>
        <v>1.33</v>
      </c>
      <c r="I32" s="25">
        <v>402</v>
      </c>
      <c r="J32" s="29">
        <f t="shared" si="1"/>
        <v>9.5</v>
      </c>
    </row>
    <row r="33" spans="1:10" s="5" customFormat="1" ht="16.5" customHeight="1">
      <c r="A33" s="12"/>
      <c r="B33" s="70" t="s">
        <v>5</v>
      </c>
      <c r="C33" s="24">
        <v>1001</v>
      </c>
      <c r="D33" s="25">
        <v>4023</v>
      </c>
      <c r="E33" s="25">
        <v>1376</v>
      </c>
      <c r="F33" s="25">
        <v>4005</v>
      </c>
      <c r="G33" s="19">
        <f t="shared" si="2"/>
        <v>1</v>
      </c>
      <c r="H33" s="19">
        <f t="shared" si="0"/>
        <v>1.37</v>
      </c>
      <c r="I33" s="25">
        <v>317</v>
      </c>
      <c r="J33" s="29">
        <f t="shared" si="1"/>
        <v>7.9</v>
      </c>
    </row>
    <row r="34" spans="1:10" s="5" customFormat="1" ht="16.5" customHeight="1">
      <c r="A34" s="12"/>
      <c r="B34" s="70" t="s">
        <v>6</v>
      </c>
      <c r="C34" s="24">
        <v>982</v>
      </c>
      <c r="D34" s="25">
        <v>3877</v>
      </c>
      <c r="E34" s="25">
        <v>1516</v>
      </c>
      <c r="F34" s="25">
        <v>4121</v>
      </c>
      <c r="G34" s="19">
        <f t="shared" si="2"/>
        <v>1.06</v>
      </c>
      <c r="H34" s="19">
        <f t="shared" si="0"/>
        <v>1.54</v>
      </c>
      <c r="I34" s="25">
        <v>374</v>
      </c>
      <c r="J34" s="29">
        <f t="shared" si="1"/>
        <v>9.6</v>
      </c>
    </row>
    <row r="35" spans="1:10" s="5" customFormat="1" ht="16.5" customHeight="1">
      <c r="A35" s="12"/>
      <c r="B35" s="70" t="s">
        <v>7</v>
      </c>
      <c r="C35" s="24">
        <v>885</v>
      </c>
      <c r="D35" s="25">
        <v>3630</v>
      </c>
      <c r="E35" s="25">
        <v>1622</v>
      </c>
      <c r="F35" s="25">
        <v>4047</v>
      </c>
      <c r="G35" s="19">
        <f t="shared" si="2"/>
        <v>1.11</v>
      </c>
      <c r="H35" s="19">
        <f t="shared" si="0"/>
        <v>1.83</v>
      </c>
      <c r="I35" s="25">
        <v>291</v>
      </c>
      <c r="J35" s="29">
        <f t="shared" si="1"/>
        <v>8</v>
      </c>
    </row>
    <row r="36" spans="1:10" s="5" customFormat="1" ht="16.5" customHeight="1">
      <c r="A36" s="12"/>
      <c r="B36" s="70" t="s">
        <v>8</v>
      </c>
      <c r="C36" s="24">
        <v>950</v>
      </c>
      <c r="D36" s="25">
        <v>3605</v>
      </c>
      <c r="E36" s="25">
        <v>1224</v>
      </c>
      <c r="F36" s="25">
        <v>3911</v>
      </c>
      <c r="G36" s="19">
        <f t="shared" si="2"/>
        <v>1.08</v>
      </c>
      <c r="H36" s="19">
        <f t="shared" si="0"/>
        <v>1.29</v>
      </c>
      <c r="I36" s="25">
        <v>243</v>
      </c>
      <c r="J36" s="29">
        <f>IF(D36="","",ROUND(I36/D36*100,1))</f>
        <v>6.7</v>
      </c>
    </row>
    <row r="37" spans="1:10" s="5" customFormat="1" ht="16.5" customHeight="1">
      <c r="A37" s="12"/>
      <c r="B37" s="70" t="s">
        <v>9</v>
      </c>
      <c r="C37" s="24">
        <v>889</v>
      </c>
      <c r="D37" s="25">
        <v>3541</v>
      </c>
      <c r="E37" s="25">
        <v>1354</v>
      </c>
      <c r="F37" s="25">
        <v>3651</v>
      </c>
      <c r="G37" s="19">
        <f t="shared" si="2"/>
        <v>1.03</v>
      </c>
      <c r="H37" s="19">
        <f t="shared" si="0"/>
        <v>1.52</v>
      </c>
      <c r="I37" s="25">
        <v>318</v>
      </c>
      <c r="J37" s="29">
        <f t="shared" si="1"/>
        <v>9</v>
      </c>
    </row>
    <row r="38" spans="1:10" s="5" customFormat="1" ht="16.5" customHeight="1">
      <c r="A38" s="12"/>
      <c r="B38" s="70" t="s">
        <v>10</v>
      </c>
      <c r="C38" s="24">
        <v>869</v>
      </c>
      <c r="D38" s="25">
        <v>3443</v>
      </c>
      <c r="E38" s="25">
        <v>1476</v>
      </c>
      <c r="F38" s="25">
        <v>3695</v>
      </c>
      <c r="G38" s="19">
        <f t="shared" si="2"/>
        <v>1.07</v>
      </c>
      <c r="H38" s="19">
        <f t="shared" si="0"/>
        <v>1.7</v>
      </c>
      <c r="I38" s="25">
        <v>291</v>
      </c>
      <c r="J38" s="29">
        <f t="shared" si="1"/>
        <v>8.5</v>
      </c>
    </row>
    <row r="39" spans="1:10" s="5" customFormat="1" ht="16.5" customHeight="1">
      <c r="A39" s="12"/>
      <c r="B39" s="70" t="s">
        <v>11</v>
      </c>
      <c r="C39" s="24">
        <v>850</v>
      </c>
      <c r="D39" s="25">
        <v>3318</v>
      </c>
      <c r="E39" s="25">
        <v>1158</v>
      </c>
      <c r="F39" s="25">
        <v>3557</v>
      </c>
      <c r="G39" s="19">
        <f t="shared" si="2"/>
        <v>1.07</v>
      </c>
      <c r="H39" s="19">
        <f t="shared" si="0"/>
        <v>1.36</v>
      </c>
      <c r="I39" s="25">
        <v>273</v>
      </c>
      <c r="J39" s="29">
        <f t="shared" si="1"/>
        <v>8.2</v>
      </c>
    </row>
    <row r="40" spans="1:10" s="5" customFormat="1" ht="16.5" customHeight="1">
      <c r="A40" s="14"/>
      <c r="B40" s="71" t="s">
        <v>12</v>
      </c>
      <c r="C40" s="26">
        <v>686</v>
      </c>
      <c r="D40" s="26">
        <v>3090</v>
      </c>
      <c r="E40" s="26">
        <v>1026</v>
      </c>
      <c r="F40" s="26">
        <v>3259</v>
      </c>
      <c r="G40" s="20">
        <f t="shared" si="2"/>
        <v>1.05</v>
      </c>
      <c r="H40" s="20">
        <f t="shared" si="0"/>
        <v>1.5</v>
      </c>
      <c r="I40" s="26">
        <v>205</v>
      </c>
      <c r="J40" s="30">
        <f t="shared" si="1"/>
        <v>6.6</v>
      </c>
    </row>
    <row r="41" spans="1:5" s="5" customFormat="1" ht="16.5" customHeight="1" thickBot="1">
      <c r="A41" s="46" t="s">
        <v>58</v>
      </c>
      <c r="B41" s="47"/>
      <c r="C41" s="47"/>
      <c r="D41" s="47"/>
      <c r="E41" s="1"/>
    </row>
    <row r="42" spans="1:10" s="5" customFormat="1" ht="16.5" customHeight="1">
      <c r="A42" s="101" t="s">
        <v>89</v>
      </c>
      <c r="B42" s="102"/>
      <c r="C42" s="48">
        <f>SUM(C29:C40)</f>
        <v>11806</v>
      </c>
      <c r="D42" s="48">
        <f>SUM(D29:D40)</f>
        <v>43481</v>
      </c>
      <c r="E42" s="48">
        <f>SUM(E29:E40)</f>
        <v>17228</v>
      </c>
      <c r="F42" s="48">
        <f>SUM(F29:F40)</f>
        <v>46351</v>
      </c>
      <c r="G42" s="61">
        <f>ROUND(F42/D42,2)</f>
        <v>1.07</v>
      </c>
      <c r="H42" s="61">
        <f>ROUND(E42/C42,2)</f>
        <v>1.46</v>
      </c>
      <c r="I42" s="50">
        <f>SUM(I29:I40)</f>
        <v>3724</v>
      </c>
      <c r="J42" s="64">
        <f>ROUND(I42/D42*100,1)</f>
        <v>8.6</v>
      </c>
    </row>
    <row r="43" spans="1:10" s="5" customFormat="1" ht="16.5" customHeight="1">
      <c r="A43" s="103" t="s">
        <v>87</v>
      </c>
      <c r="B43" s="104"/>
      <c r="C43" s="51">
        <f>SUM(C17:C28)</f>
        <v>12172</v>
      </c>
      <c r="D43" s="51">
        <f>SUM(D17:D28)</f>
        <v>45470</v>
      </c>
      <c r="E43" s="51">
        <f>SUM(E17:E28)</f>
        <v>17552</v>
      </c>
      <c r="F43" s="51">
        <f>SUM(F17:F28)</f>
        <v>46810</v>
      </c>
      <c r="G43" s="73">
        <f>ROUND(F43/D43,2)</f>
        <v>1.03</v>
      </c>
      <c r="H43" s="73">
        <f>ROUND(E43/C43,2)</f>
        <v>1.44</v>
      </c>
      <c r="I43" s="51">
        <f>SUM(I17:I28)</f>
        <v>4085</v>
      </c>
      <c r="J43" s="74">
        <f>ROUND(I43/D43*100,1)</f>
        <v>9</v>
      </c>
    </row>
    <row r="44" spans="1:10" s="5" customFormat="1" ht="16.5" customHeight="1" thickBot="1">
      <c r="A44" s="99" t="s">
        <v>59</v>
      </c>
      <c r="B44" s="100"/>
      <c r="C44" s="54">
        <f aca="true" t="shared" si="3" ref="C44:J44">C42-C43</f>
        <v>-366</v>
      </c>
      <c r="D44" s="54">
        <f t="shared" si="3"/>
        <v>-1989</v>
      </c>
      <c r="E44" s="72">
        <f t="shared" si="3"/>
        <v>-324</v>
      </c>
      <c r="F44" s="56">
        <f t="shared" si="3"/>
        <v>-459</v>
      </c>
      <c r="G44" s="63">
        <f t="shared" si="3"/>
        <v>0.040000000000000036</v>
      </c>
      <c r="H44" s="63">
        <f t="shared" si="3"/>
        <v>0.020000000000000018</v>
      </c>
      <c r="I44" s="56">
        <f>I42-I43</f>
        <v>-361</v>
      </c>
      <c r="J44" s="66">
        <f t="shared" si="3"/>
        <v>-0.40000000000000036</v>
      </c>
    </row>
    <row r="45" spans="1:9" ht="16.5" customHeight="1">
      <c r="A45" s="5" t="s">
        <v>38</v>
      </c>
      <c r="B45" s="5"/>
      <c r="C45" s="5"/>
      <c r="D45" s="5"/>
      <c r="E45" s="5"/>
      <c r="F45" s="5"/>
      <c r="G45" s="5"/>
      <c r="H45" s="5"/>
      <c r="I45" s="5"/>
    </row>
    <row r="46" spans="1:9" ht="16.5" customHeight="1">
      <c r="A46" s="5" t="s">
        <v>39</v>
      </c>
      <c r="B46" s="5"/>
      <c r="C46" s="5"/>
      <c r="D46" s="5"/>
      <c r="E46" s="5"/>
      <c r="F46" s="5"/>
      <c r="G46" s="5"/>
      <c r="H46" s="5"/>
      <c r="I46" s="5"/>
    </row>
    <row r="47" spans="1:9" ht="16.5" customHeight="1">
      <c r="A47" s="5" t="s">
        <v>63</v>
      </c>
      <c r="B47" s="5"/>
      <c r="C47" s="5"/>
      <c r="D47" s="5"/>
      <c r="E47" s="5"/>
      <c r="F47" s="5"/>
      <c r="G47" s="5"/>
      <c r="H47" s="5"/>
      <c r="I47" s="5"/>
    </row>
    <row r="48" spans="1:9" ht="16.5" customHeight="1">
      <c r="A48" s="5" t="s">
        <v>37</v>
      </c>
      <c r="B48" s="5"/>
      <c r="C48" s="5"/>
      <c r="D48" s="5"/>
      <c r="E48" s="5"/>
      <c r="F48" s="5"/>
      <c r="G48" s="5"/>
      <c r="H48" s="5"/>
      <c r="I48" s="5"/>
    </row>
    <row r="49" spans="1:9" ht="16.5" customHeight="1">
      <c r="A49" s="5">
        <v>1</v>
      </c>
      <c r="B49" s="98" t="s">
        <v>66</v>
      </c>
      <c r="C49" s="98"/>
      <c r="D49" s="5" t="s">
        <v>24</v>
      </c>
      <c r="E49" s="5"/>
      <c r="F49" s="5"/>
      <c r="G49" s="5"/>
      <c r="H49" s="5"/>
      <c r="I49" s="5"/>
    </row>
    <row r="50" spans="1:9" ht="16.5" customHeight="1">
      <c r="A50" s="5">
        <v>2</v>
      </c>
      <c r="B50" s="98" t="s">
        <v>13</v>
      </c>
      <c r="C50" s="98"/>
      <c r="D50" s="5" t="s">
        <v>25</v>
      </c>
      <c r="E50" s="16"/>
      <c r="F50" s="5"/>
      <c r="G50" s="5"/>
      <c r="H50" s="5"/>
      <c r="I50" s="5"/>
    </row>
    <row r="51" spans="1:9" ht="16.5" customHeight="1">
      <c r="A51" s="5">
        <v>3</v>
      </c>
      <c r="B51" s="98" t="s">
        <v>14</v>
      </c>
      <c r="C51" s="98"/>
      <c r="D51" s="5" t="s">
        <v>26</v>
      </c>
      <c r="E51" s="5"/>
      <c r="F51" s="5"/>
      <c r="G51" s="5"/>
      <c r="H51" s="5"/>
      <c r="I51" s="5"/>
    </row>
    <row r="52" spans="1:9" ht="16.5" customHeight="1">
      <c r="A52" s="5">
        <v>4</v>
      </c>
      <c r="B52" s="98" t="s">
        <v>15</v>
      </c>
      <c r="C52" s="98"/>
      <c r="D52" s="5" t="s">
        <v>27</v>
      </c>
      <c r="E52" s="5"/>
      <c r="F52" s="5"/>
      <c r="G52" s="5"/>
      <c r="H52" s="5"/>
      <c r="I52" s="5"/>
    </row>
    <row r="53" spans="1:9" ht="16.5" customHeight="1">
      <c r="A53" s="5">
        <v>5</v>
      </c>
      <c r="B53" s="98" t="s">
        <v>23</v>
      </c>
      <c r="C53" s="98"/>
      <c r="D53" s="5" t="s">
        <v>28</v>
      </c>
      <c r="E53" s="5"/>
      <c r="F53" s="5"/>
      <c r="G53" s="5"/>
      <c r="H53" s="5"/>
      <c r="I53" s="5"/>
    </row>
    <row r="54" spans="1:9" ht="16.5" customHeight="1">
      <c r="A54" s="5">
        <v>6</v>
      </c>
      <c r="B54" s="98" t="s">
        <v>16</v>
      </c>
      <c r="C54" s="98"/>
      <c r="D54" s="5" t="s">
        <v>29</v>
      </c>
      <c r="E54" s="5"/>
      <c r="F54" s="5"/>
      <c r="G54" s="5"/>
      <c r="H54" s="5"/>
      <c r="I54" s="5"/>
    </row>
    <row r="55" spans="1:9" ht="16.5" customHeight="1">
      <c r="A55" s="5">
        <v>7</v>
      </c>
      <c r="B55" s="98" t="s">
        <v>60</v>
      </c>
      <c r="C55" s="98"/>
      <c r="D55" s="5" t="s">
        <v>61</v>
      </c>
      <c r="E55" s="5"/>
      <c r="F55" s="5"/>
      <c r="G55" s="5"/>
      <c r="H55" s="5"/>
      <c r="I55" s="5"/>
    </row>
    <row r="56" spans="1:9" ht="16.5" customHeight="1">
      <c r="A56" s="5">
        <v>8</v>
      </c>
      <c r="B56" s="98" t="s">
        <v>22</v>
      </c>
      <c r="C56" s="98"/>
      <c r="D56" s="5" t="s">
        <v>62</v>
      </c>
      <c r="E56" s="5"/>
      <c r="F56" s="5"/>
      <c r="G56" s="5"/>
      <c r="H56" s="5"/>
      <c r="I56" s="5"/>
    </row>
    <row r="57" spans="1:9" ht="12.75">
      <c r="A57" s="5"/>
      <c r="B57" s="5"/>
      <c r="C57" s="5"/>
      <c r="D57" s="5"/>
      <c r="E57" s="5"/>
      <c r="F57" s="5"/>
      <c r="G57" s="5"/>
      <c r="H57" s="5"/>
      <c r="I57" s="5"/>
    </row>
    <row r="66" ht="13.5" customHeight="1"/>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spans="1:10" ht="12.75">
      <c r="A80" s="5"/>
      <c r="B80" s="5"/>
      <c r="C80" s="5"/>
      <c r="D80" s="5"/>
      <c r="E80" s="5"/>
      <c r="F80" s="5"/>
      <c r="G80" s="5"/>
      <c r="H80" s="5"/>
      <c r="I80" s="5"/>
      <c r="J80" s="5"/>
    </row>
  </sheetData>
  <sheetProtection/>
  <mergeCells count="15">
    <mergeCell ref="A4:B5"/>
    <mergeCell ref="E4:E5"/>
    <mergeCell ref="I4:I5"/>
    <mergeCell ref="J4:J5"/>
    <mergeCell ref="A42:B42"/>
    <mergeCell ref="A43:B43"/>
    <mergeCell ref="A44:B44"/>
    <mergeCell ref="B49:C49"/>
    <mergeCell ref="B56:C56"/>
    <mergeCell ref="B50:C50"/>
    <mergeCell ref="B51:C51"/>
    <mergeCell ref="B52:C52"/>
    <mergeCell ref="B53:C53"/>
    <mergeCell ref="B54:C54"/>
    <mergeCell ref="B55:C5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企画課統計担当</dc:creator>
  <cp:keywords/>
  <dc:description/>
  <cp:lastModifiedBy>播磨 久美子</cp:lastModifiedBy>
  <cp:lastPrinted>2023-09-21T05:17:03Z</cp:lastPrinted>
  <dcterms:created xsi:type="dcterms:W3CDTF">2002-01-09T00:27:56Z</dcterms:created>
  <dcterms:modified xsi:type="dcterms:W3CDTF">2024-01-09T02:01:35Z</dcterms:modified>
  <cp:category/>
  <cp:version/>
  <cp:contentType/>
  <cp:contentStatus/>
</cp:coreProperties>
</file>