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" windowWidth="15180" windowHeight="8712" activeTab="0"/>
  </bookViews>
  <sheets>
    <sheet name="2023（令和5）年" sheetId="1" r:id="rId1"/>
    <sheet name="2022（令和4）年" sheetId="2" r:id="rId2"/>
    <sheet name="2021（令和3）年" sheetId="3" r:id="rId3"/>
    <sheet name="2020（令和2）年 " sheetId="4" r:id="rId4"/>
    <sheet name="2019（令和元）年" sheetId="5" r:id="rId5"/>
    <sheet name="2018（平成30）年" sheetId="6" r:id="rId6"/>
    <sheet name="2017（平成29）年" sheetId="7" r:id="rId7"/>
    <sheet name="2016（平成28）年" sheetId="8" r:id="rId8"/>
    <sheet name="2015（平成27）年" sheetId="9" r:id="rId9"/>
    <sheet name="2014（平成26）年" sheetId="10" r:id="rId10"/>
    <sheet name="2013（平成25）年" sheetId="11" r:id="rId11"/>
    <sheet name="2012（平成24）年" sheetId="12" r:id="rId12"/>
    <sheet name="2011（平成23）年" sheetId="13" r:id="rId13"/>
    <sheet name="2010（平成22）年" sheetId="14" r:id="rId14"/>
    <sheet name="2009（平成21）年" sheetId="15" r:id="rId15"/>
    <sheet name="2008（平成20）年" sheetId="16" r:id="rId16"/>
    <sheet name="2007（平成19）年" sheetId="17" r:id="rId17"/>
    <sheet name="2006（平成18）年" sheetId="18" r:id="rId18"/>
  </sheets>
  <definedNames/>
  <calcPr fullCalcOnLoad="1"/>
</workbook>
</file>

<file path=xl/sharedStrings.xml><?xml version="1.0" encoding="utf-8"?>
<sst xmlns="http://schemas.openxmlformats.org/spreadsheetml/2006/main" count="1086" uniqueCount="73">
  <si>
    <t>数　量</t>
  </si>
  <si>
    <t>金　額</t>
  </si>
  <si>
    <t>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</si>
  <si>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</si>
  <si>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</si>
  <si>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</si>
  <si>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</si>
  <si>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</si>
  <si>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</si>
  <si>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</si>
  <si>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</si>
  <si>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</si>
  <si>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</si>
  <si>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</si>
  <si>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</si>
  <si>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資料 … 市公設地方卸売市場</t>
  </si>
  <si>
    <t>年・月次</t>
  </si>
  <si>
    <t>合　　　計</t>
  </si>
  <si>
    <t>そ　の　他</t>
  </si>
  <si>
    <t>（単位：本・鉢、円）</t>
  </si>
  <si>
    <t>切　　　花</t>
  </si>
  <si>
    <t>切　枝　・　葉</t>
  </si>
  <si>
    <t>鉢　　　物</t>
  </si>
  <si>
    <t>計</t>
  </si>
  <si>
    <t>増減</t>
  </si>
  <si>
    <t xml:space="preserve"> 資料 … 市公設地方卸売市場</t>
  </si>
  <si>
    <t>【累計値・比較】</t>
  </si>
  <si>
    <t>2005（平成17）年</t>
  </si>
  <si>
    <t>2006（平成18）年</t>
  </si>
  <si>
    <t>2007（平成19）年</t>
  </si>
  <si>
    <t>2008（平成20）年</t>
  </si>
  <si>
    <t>2009（平成21）年</t>
  </si>
  <si>
    <t>2010（平成22）年</t>
  </si>
  <si>
    <t>2011（平成23）年</t>
  </si>
  <si>
    <t>2012（平成24）年</t>
  </si>
  <si>
    <t>2013（平成25）年</t>
  </si>
  <si>
    <t>2014（平成26）年</t>
  </si>
  <si>
    <t>2015（平成27）年</t>
  </si>
  <si>
    <t>2016（平成28）年</t>
  </si>
  <si>
    <t>2017（平成29）年</t>
  </si>
  <si>
    <t>2017（平成29）年</t>
  </si>
  <si>
    <t>2018（平成30）年</t>
  </si>
  <si>
    <t>花き取扱高＜2018（平成30）年1月～12月、月中＞</t>
  </si>
  <si>
    <t>花き取扱高＜2017（平成29）年1月～12月、月中＞</t>
  </si>
  <si>
    <t>花き取扱高＜2016（平成28）年1月～12月、月中＞</t>
  </si>
  <si>
    <t>2016（平成28）年</t>
  </si>
  <si>
    <t>花き取扱高＜2015（平成27）年1月～12月、月中＞</t>
  </si>
  <si>
    <t>2015（平成27）年</t>
  </si>
  <si>
    <t>花き取扱高＜2014（平成26）年1月～12月、月中＞</t>
  </si>
  <si>
    <t>2014（平成26）年</t>
  </si>
  <si>
    <t>花き取扱高＜2013（平成25）年1月～12月、月中＞</t>
  </si>
  <si>
    <t>花き取扱高＜2012（平成24）年1月～12月、月中＞</t>
  </si>
  <si>
    <t>花き取扱高＜2011（平成23）年1月～12月、月中＞</t>
  </si>
  <si>
    <t>花き取扱高＜2010（平成22）年1月～12月、月中＞</t>
  </si>
  <si>
    <t>花き取扱高＜2009（平成21）年1月～12月、月中＞</t>
  </si>
  <si>
    <t>花き取扱高＜2008（平成20）年1月～12月、月中＞</t>
  </si>
  <si>
    <t>花き取扱高＜2007（平成19）年1月～12月、月中＞</t>
  </si>
  <si>
    <t>花き取扱高＜2006（平成18）年1月～12月、月中＞</t>
  </si>
  <si>
    <t>2018（平成30）年</t>
  </si>
  <si>
    <t>2019（平成31）年</t>
  </si>
  <si>
    <t>2019（令和元）年</t>
  </si>
  <si>
    <t>花き取扱高＜2020（令和2）年1月～12月、月中＞</t>
  </si>
  <si>
    <t>花き取扱高＜2021（令和3）年1月～12月、月中＞</t>
  </si>
  <si>
    <t>花き取扱高＜2022（令和4）年1月～12月、月中＞</t>
  </si>
  <si>
    <t>2019（令和元）年</t>
  </si>
  <si>
    <t>2020（令和 2）年</t>
  </si>
  <si>
    <t>2021（令和 3）年</t>
  </si>
  <si>
    <t>2022（令和 4）年</t>
  </si>
  <si>
    <t>2021（令和 3）年</t>
  </si>
  <si>
    <t>花き取扱高＜2019（令和元）年1月～12月、月中＞</t>
  </si>
  <si>
    <t>2022（令和 4）年</t>
  </si>
  <si>
    <t>2023（令和 5）年</t>
  </si>
  <si>
    <t>花き取扱高＜2023（令和5）年1月～12月、月中＞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</si>
</sst>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1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41" fontId="6" fillId="0" borderId="12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41" fontId="6" fillId="0" borderId="24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0" fontId="6" fillId="0" borderId="0" xfId="0" applyFont="1" applyBorder="1" applyAlignment="1">
      <alignment/>
    </xf>
    <xf numFmtId="41" fontId="6" fillId="0" borderId="28" xfId="0" applyNumberFormat="1" applyFont="1" applyBorder="1" applyAlignment="1">
      <alignment/>
    </xf>
    <xf numFmtId="41" fontId="6" fillId="0" borderId="29" xfId="0" applyNumberFormat="1" applyFont="1" applyBorder="1" applyAlignment="1">
      <alignment/>
    </xf>
    <xf numFmtId="0" fontId="6" fillId="0" borderId="15" xfId="0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" vertical="center"/>
    </xf>
    <xf numFmtId="176" fontId="8" fillId="0" borderId="0" xfId="48" applyNumberFormat="1" applyFont="1" applyBorder="1" applyAlignment="1">
      <alignment vertical="center"/>
    </xf>
    <xf numFmtId="176" fontId="8" fillId="33" borderId="30" xfId="0" applyNumberFormat="1" applyFont="1" applyFill="1" applyBorder="1" applyAlignment="1">
      <alignment vertical="center"/>
    </xf>
    <xf numFmtId="176" fontId="8" fillId="33" borderId="11" xfId="0" applyNumberFormat="1" applyFont="1" applyFill="1" applyBorder="1" applyAlignment="1">
      <alignment vertical="center"/>
    </xf>
    <xf numFmtId="176" fontId="8" fillId="33" borderId="31" xfId="0" applyNumberFormat="1" applyFont="1" applyFill="1" applyBorder="1" applyAlignment="1">
      <alignment vertical="center"/>
    </xf>
    <xf numFmtId="176" fontId="8" fillId="33" borderId="32" xfId="0" applyNumberFormat="1" applyFont="1" applyFill="1" applyBorder="1" applyAlignment="1">
      <alignment vertical="center"/>
    </xf>
    <xf numFmtId="176" fontId="8" fillId="33" borderId="33" xfId="0" applyNumberFormat="1" applyFont="1" applyFill="1" applyBorder="1" applyAlignment="1">
      <alignment vertical="center"/>
    </xf>
    <xf numFmtId="176" fontId="8" fillId="33" borderId="34" xfId="0" applyNumberFormat="1" applyFont="1" applyFill="1" applyBorder="1" applyAlignment="1">
      <alignment vertical="center"/>
    </xf>
    <xf numFmtId="0" fontId="6" fillId="0" borderId="0" xfId="0" applyFont="1" applyBorder="1" applyAlignment="1" quotePrefix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0">
    <dxf/>
    <dxf/>
    <dxf/>
    <dxf/>
    <dxf/>
    <dxf/>
    <dxf/>
    <dxf/>
    <dxf/>
    <dxf>
      <numFmt numFmtId="41" formatCode="_ * #,##0_ ;_ * \-#,##0_ ;_ * &quot;-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spans="1:3" ht="16.5" customHeight="1">
      <c r="A1" s="4" t="s">
        <v>72</v>
      </c>
      <c r="C1" s="4"/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>
      <c r="A17" s="13" t="s">
        <v>38</v>
      </c>
      <c r="B17" s="30" t="s">
        <v>23</v>
      </c>
      <c r="C17" s="21">
        <v>7113864</v>
      </c>
      <c r="D17" s="32">
        <v>584022251</v>
      </c>
      <c r="E17" s="28">
        <v>6545478</v>
      </c>
      <c r="F17" s="21">
        <v>544346876</v>
      </c>
      <c r="G17" s="21">
        <v>436559</v>
      </c>
      <c r="H17" s="21">
        <v>28001068</v>
      </c>
      <c r="I17" s="21">
        <v>7838</v>
      </c>
      <c r="J17" s="22">
        <v>2947544</v>
      </c>
      <c r="K17" s="22">
        <v>123989</v>
      </c>
      <c r="L17" s="22">
        <v>8726763</v>
      </c>
    </row>
    <row r="18" spans="1:12" s="6" customFormat="1" ht="18.75" customHeight="1">
      <c r="A18" s="13" t="s">
        <v>39</v>
      </c>
      <c r="B18" s="30" t="s">
        <v>23</v>
      </c>
      <c r="C18" s="21">
        <v>6934774</v>
      </c>
      <c r="D18" s="21">
        <v>569169659</v>
      </c>
      <c r="E18" s="28">
        <v>6329710</v>
      </c>
      <c r="F18" s="21">
        <v>526191214</v>
      </c>
      <c r="G18" s="21">
        <v>440281</v>
      </c>
      <c r="H18" s="21">
        <v>28702569</v>
      </c>
      <c r="I18" s="21">
        <v>7124</v>
      </c>
      <c r="J18" s="22">
        <v>3923294</v>
      </c>
      <c r="K18" s="22">
        <v>157659</v>
      </c>
      <c r="L18" s="22">
        <v>10352582</v>
      </c>
    </row>
    <row r="19" spans="1:12" s="6" customFormat="1" ht="18.75" customHeight="1">
      <c r="A19" s="13" t="s">
        <v>58</v>
      </c>
      <c r="B19" s="30" t="s">
        <v>23</v>
      </c>
      <c r="C19" s="21">
        <v>6936071</v>
      </c>
      <c r="D19" s="21">
        <v>568208634</v>
      </c>
      <c r="E19" s="28">
        <v>6288911</v>
      </c>
      <c r="F19" s="21">
        <v>522458349</v>
      </c>
      <c r="G19" s="21">
        <v>472224</v>
      </c>
      <c r="H19" s="21">
        <v>30598244</v>
      </c>
      <c r="I19" s="21">
        <v>6682</v>
      </c>
      <c r="J19" s="22">
        <v>3429195</v>
      </c>
      <c r="K19" s="22">
        <v>168254</v>
      </c>
      <c r="L19" s="22">
        <v>11722846</v>
      </c>
    </row>
    <row r="20" spans="1:12" s="6" customFormat="1" ht="18.75" customHeight="1">
      <c r="A20" s="13" t="s">
        <v>64</v>
      </c>
      <c r="B20" s="30" t="s">
        <v>23</v>
      </c>
      <c r="C20" s="21">
        <v>6847617</v>
      </c>
      <c r="D20" s="21">
        <v>554068627</v>
      </c>
      <c r="E20" s="28">
        <v>6269724</v>
      </c>
      <c r="F20" s="21">
        <v>513061334</v>
      </c>
      <c r="G20" s="21">
        <v>424553</v>
      </c>
      <c r="H20" s="21">
        <v>28045646</v>
      </c>
      <c r="I20" s="21">
        <v>6303</v>
      </c>
      <c r="J20" s="22">
        <v>3084074</v>
      </c>
      <c r="K20" s="22">
        <v>147037</v>
      </c>
      <c r="L20" s="22">
        <v>9877573</v>
      </c>
    </row>
    <row r="21" spans="1:12" s="6" customFormat="1" ht="18.75" customHeight="1">
      <c r="A21" s="13" t="s">
        <v>65</v>
      </c>
      <c r="B21" s="44" t="s">
        <v>23</v>
      </c>
      <c r="C21" s="22">
        <v>6258854</v>
      </c>
      <c r="D21" s="32">
        <v>517930146</v>
      </c>
      <c r="E21" s="28">
        <v>5765001</v>
      </c>
      <c r="F21" s="22">
        <v>480211404</v>
      </c>
      <c r="G21" s="22">
        <v>382348</v>
      </c>
      <c r="H21" s="22">
        <v>27595092</v>
      </c>
      <c r="I21" s="22">
        <v>4447</v>
      </c>
      <c r="J21" s="22">
        <v>2654938</v>
      </c>
      <c r="K21" s="22">
        <v>107058</v>
      </c>
      <c r="L21" s="22">
        <v>7468712</v>
      </c>
    </row>
    <row r="22" spans="1:12" s="6" customFormat="1" ht="18.75" customHeight="1">
      <c r="A22" s="13" t="s">
        <v>66</v>
      </c>
      <c r="B22" s="44" t="s">
        <v>23</v>
      </c>
      <c r="C22" s="21">
        <v>6223427</v>
      </c>
      <c r="D22" s="21">
        <v>552800031</v>
      </c>
      <c r="E22" s="28">
        <v>5721836</v>
      </c>
      <c r="F22" s="22">
        <v>514018556</v>
      </c>
      <c r="G22" s="22">
        <v>380328</v>
      </c>
      <c r="H22" s="22">
        <v>28538572</v>
      </c>
      <c r="I22" s="22">
        <v>3380</v>
      </c>
      <c r="J22" s="22">
        <v>2430753</v>
      </c>
      <c r="K22" s="22">
        <v>117883</v>
      </c>
      <c r="L22" s="22">
        <v>7812150</v>
      </c>
    </row>
    <row r="23" spans="1:12" s="6" customFormat="1" ht="18.75" customHeight="1" thickBot="1">
      <c r="A23" s="11" t="s">
        <v>70</v>
      </c>
      <c r="B23" s="43" t="s">
        <v>23</v>
      </c>
      <c r="C23" s="19">
        <v>5405454</v>
      </c>
      <c r="D23" s="19">
        <v>544223146</v>
      </c>
      <c r="E23" s="27">
        <v>4957723</v>
      </c>
      <c r="F23" s="20">
        <v>506977376</v>
      </c>
      <c r="G23" s="20">
        <v>355030</v>
      </c>
      <c r="H23" s="20">
        <v>28479540</v>
      </c>
      <c r="I23" s="20">
        <v>2926</v>
      </c>
      <c r="J23" s="20">
        <v>2383051</v>
      </c>
      <c r="K23" s="20">
        <v>89775</v>
      </c>
      <c r="L23" s="20">
        <v>6383179</v>
      </c>
    </row>
    <row r="24" spans="1:12" s="6" customFormat="1" ht="16.5" customHeight="1" thickTop="1">
      <c r="A24" s="13" t="s">
        <v>70</v>
      </c>
      <c r="B24" s="14" t="s">
        <v>3</v>
      </c>
      <c r="C24" s="21">
        <v>308659</v>
      </c>
      <c r="D24" s="21">
        <v>31638193</v>
      </c>
      <c r="E24" s="28">
        <v>287687</v>
      </c>
      <c r="F24" s="22">
        <v>30200925</v>
      </c>
      <c r="G24" s="22">
        <v>20972</v>
      </c>
      <c r="H24" s="22">
        <v>1437268</v>
      </c>
      <c r="I24" s="22">
        <v>0</v>
      </c>
      <c r="J24" s="22">
        <v>0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4</v>
      </c>
      <c r="C25" s="21">
        <v>312904</v>
      </c>
      <c r="D25" s="21">
        <v>29220907</v>
      </c>
      <c r="E25" s="28">
        <v>289586</v>
      </c>
      <c r="F25" s="22">
        <v>27496437</v>
      </c>
      <c r="G25" s="22">
        <v>23318</v>
      </c>
      <c r="H25" s="22">
        <v>1724470</v>
      </c>
      <c r="I25" s="22">
        <v>0</v>
      </c>
      <c r="J25" s="22">
        <v>0</v>
      </c>
      <c r="K25" s="22">
        <v>0</v>
      </c>
      <c r="L25" s="22">
        <v>0</v>
      </c>
    </row>
    <row r="26" spans="1:12" s="6" customFormat="1" ht="16.5" customHeight="1">
      <c r="A26" s="13"/>
      <c r="B26" s="14" t="s">
        <v>5</v>
      </c>
      <c r="C26" s="21">
        <v>545382</v>
      </c>
      <c r="D26" s="21">
        <v>52261537</v>
      </c>
      <c r="E26" s="28">
        <v>518125</v>
      </c>
      <c r="F26" s="22">
        <v>50150415</v>
      </c>
      <c r="G26" s="22">
        <v>27255</v>
      </c>
      <c r="H26" s="22">
        <v>2081972</v>
      </c>
      <c r="I26" s="22">
        <v>2</v>
      </c>
      <c r="J26" s="22">
        <v>29150</v>
      </c>
      <c r="K26" s="22">
        <v>0</v>
      </c>
      <c r="L26" s="22">
        <v>0</v>
      </c>
    </row>
    <row r="27" spans="1:12" s="6" customFormat="1" ht="16.5" customHeight="1">
      <c r="A27" s="13"/>
      <c r="B27" s="14" t="s">
        <v>6</v>
      </c>
      <c r="C27" s="21">
        <v>363081</v>
      </c>
      <c r="D27" s="21">
        <v>35882463</v>
      </c>
      <c r="E27" s="28">
        <v>336510</v>
      </c>
      <c r="F27" s="22">
        <v>33865811</v>
      </c>
      <c r="G27" s="22">
        <v>24885</v>
      </c>
      <c r="H27" s="22">
        <v>1812382</v>
      </c>
      <c r="I27" s="22">
        <v>6</v>
      </c>
      <c r="J27" s="22">
        <v>87450</v>
      </c>
      <c r="K27" s="22">
        <v>1680</v>
      </c>
      <c r="L27" s="22">
        <v>116820</v>
      </c>
    </row>
    <row r="28" spans="1:12" s="6" customFormat="1" ht="16.5" customHeight="1">
      <c r="A28" s="13"/>
      <c r="B28" s="14" t="s">
        <v>7</v>
      </c>
      <c r="C28" s="21">
        <v>415175</v>
      </c>
      <c r="D28" s="21">
        <v>42108651</v>
      </c>
      <c r="E28" s="28">
        <v>341995</v>
      </c>
      <c r="F28" s="22">
        <v>36073132</v>
      </c>
      <c r="G28" s="22">
        <v>20178</v>
      </c>
      <c r="H28" s="22">
        <v>1728183</v>
      </c>
      <c r="I28" s="22">
        <v>427</v>
      </c>
      <c r="J28" s="22">
        <v>287705</v>
      </c>
      <c r="K28" s="22">
        <v>52575</v>
      </c>
      <c r="L28" s="22">
        <v>4019631</v>
      </c>
    </row>
    <row r="29" spans="1:12" s="6" customFormat="1" ht="16.5" customHeight="1">
      <c r="A29" s="13"/>
      <c r="B29" s="14" t="s">
        <v>8</v>
      </c>
      <c r="C29" s="21">
        <v>369005</v>
      </c>
      <c r="D29" s="21">
        <v>33904067</v>
      </c>
      <c r="E29" s="28">
        <v>314690</v>
      </c>
      <c r="F29" s="22">
        <v>29976238</v>
      </c>
      <c r="G29" s="22">
        <v>18707</v>
      </c>
      <c r="H29" s="22">
        <v>1472816</v>
      </c>
      <c r="I29" s="22">
        <v>88</v>
      </c>
      <c r="J29" s="22">
        <v>208285</v>
      </c>
      <c r="K29" s="22">
        <v>35520</v>
      </c>
      <c r="L29" s="22">
        <v>2246728</v>
      </c>
    </row>
    <row r="30" spans="1:12" s="6" customFormat="1" ht="16.5" customHeight="1">
      <c r="A30" s="13"/>
      <c r="B30" s="14" t="s">
        <v>9</v>
      </c>
      <c r="C30" s="21">
        <v>436350</v>
      </c>
      <c r="D30" s="21">
        <v>40934494</v>
      </c>
      <c r="E30" s="28">
        <v>415826</v>
      </c>
      <c r="F30" s="22">
        <v>39532245</v>
      </c>
      <c r="G30" s="22">
        <v>20426</v>
      </c>
      <c r="H30" s="22">
        <v>1330243</v>
      </c>
      <c r="I30" s="22">
        <v>98</v>
      </c>
      <c r="J30" s="22">
        <v>72006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10</v>
      </c>
      <c r="C31" s="21">
        <v>780001</v>
      </c>
      <c r="D31" s="21">
        <v>75187940</v>
      </c>
      <c r="E31" s="28">
        <v>745738</v>
      </c>
      <c r="F31" s="22">
        <v>72873065</v>
      </c>
      <c r="G31" s="22">
        <v>34263</v>
      </c>
      <c r="H31" s="22">
        <v>2314875</v>
      </c>
      <c r="I31" s="22">
        <v>0</v>
      </c>
      <c r="J31" s="22">
        <v>0</v>
      </c>
      <c r="K31" s="22">
        <v>0</v>
      </c>
      <c r="L31" s="22">
        <v>0</v>
      </c>
    </row>
    <row r="32" spans="1:12" s="6" customFormat="1" ht="16.5" customHeight="1">
      <c r="A32" s="13"/>
      <c r="B32" s="14" t="s">
        <v>11</v>
      </c>
      <c r="C32" s="21">
        <v>581533</v>
      </c>
      <c r="D32" s="21">
        <v>57218025</v>
      </c>
      <c r="E32" s="28">
        <v>547614</v>
      </c>
      <c r="F32" s="22">
        <v>54416073</v>
      </c>
      <c r="G32" s="22">
        <v>33914</v>
      </c>
      <c r="H32" s="22">
        <v>2724512</v>
      </c>
      <c r="I32" s="22">
        <v>5</v>
      </c>
      <c r="J32" s="22">
        <v>77440</v>
      </c>
      <c r="K32" s="22">
        <v>0</v>
      </c>
      <c r="L32" s="22">
        <v>0</v>
      </c>
    </row>
    <row r="33" spans="1:12" s="6" customFormat="1" ht="16.5" customHeight="1">
      <c r="A33" s="13"/>
      <c r="B33" s="14" t="s">
        <v>12</v>
      </c>
      <c r="C33" s="21">
        <v>362432</v>
      </c>
      <c r="D33" s="21">
        <v>41936048</v>
      </c>
      <c r="E33" s="28">
        <v>334391</v>
      </c>
      <c r="F33" s="22">
        <v>39676094</v>
      </c>
      <c r="G33" s="22">
        <v>27667</v>
      </c>
      <c r="H33" s="22">
        <v>1916952</v>
      </c>
      <c r="I33" s="22">
        <v>374</v>
      </c>
      <c r="J33" s="22">
        <v>343002</v>
      </c>
      <c r="K33" s="22">
        <v>0</v>
      </c>
      <c r="L33" s="22">
        <v>0</v>
      </c>
    </row>
    <row r="34" spans="1:12" s="6" customFormat="1" ht="16.5" customHeight="1">
      <c r="A34" s="13"/>
      <c r="B34" s="14" t="s">
        <v>13</v>
      </c>
      <c r="C34" s="21">
        <v>307456</v>
      </c>
      <c r="D34" s="21">
        <v>34469153</v>
      </c>
      <c r="E34" s="28">
        <v>286210</v>
      </c>
      <c r="F34" s="22">
        <v>32700892</v>
      </c>
      <c r="G34" s="22">
        <v>20933</v>
      </c>
      <c r="H34" s="22">
        <v>1507231</v>
      </c>
      <c r="I34" s="22">
        <v>313</v>
      </c>
      <c r="J34" s="22">
        <v>261030</v>
      </c>
      <c r="K34" s="22">
        <v>0</v>
      </c>
      <c r="L34" s="22">
        <v>0</v>
      </c>
    </row>
    <row r="35" spans="1:12" s="6" customFormat="1" ht="16.5" customHeight="1">
      <c r="A35" s="15"/>
      <c r="B35" s="16" t="s">
        <v>14</v>
      </c>
      <c r="C35" s="23">
        <v>623476</v>
      </c>
      <c r="D35" s="24">
        <v>69461668</v>
      </c>
      <c r="E35" s="29">
        <v>539351</v>
      </c>
      <c r="F35" s="23">
        <v>60016049</v>
      </c>
      <c r="G35" s="23">
        <v>82512</v>
      </c>
      <c r="H35" s="23">
        <v>8428636</v>
      </c>
      <c r="I35" s="23">
        <v>1613</v>
      </c>
      <c r="J35" s="23">
        <v>1016983</v>
      </c>
      <c r="K35" s="23">
        <v>0</v>
      </c>
      <c r="L35" s="23">
        <v>0</v>
      </c>
    </row>
    <row r="36" spans="1:12" s="6" customFormat="1" ht="16.5" customHeight="1">
      <c r="A36" s="13" t="s">
        <v>71</v>
      </c>
      <c r="B36" s="14" t="s">
        <v>3</v>
      </c>
      <c r="C36" s="21">
        <v>275279</v>
      </c>
      <c r="D36" s="21">
        <v>31203601</v>
      </c>
      <c r="E36" s="28">
        <v>253772</v>
      </c>
      <c r="F36" s="22">
        <v>29806830</v>
      </c>
      <c r="G36" s="22">
        <v>21315</v>
      </c>
      <c r="H36" s="22">
        <v>1365091</v>
      </c>
      <c r="I36" s="22">
        <v>192</v>
      </c>
      <c r="J36" s="22">
        <v>31680</v>
      </c>
      <c r="K36" s="22">
        <v>0</v>
      </c>
      <c r="L36" s="22">
        <v>0</v>
      </c>
    </row>
    <row r="37" spans="1:12" s="6" customFormat="1" ht="16.5" customHeight="1">
      <c r="A37" s="13"/>
      <c r="B37" s="14" t="s">
        <v>4</v>
      </c>
      <c r="C37" s="21">
        <v>250267</v>
      </c>
      <c r="D37" s="21">
        <v>28437004</v>
      </c>
      <c r="E37" s="28">
        <v>229908</v>
      </c>
      <c r="F37" s="22">
        <v>26884953</v>
      </c>
      <c r="G37" s="22">
        <v>20359</v>
      </c>
      <c r="H37" s="22">
        <v>1552051</v>
      </c>
      <c r="I37" s="22">
        <v>0</v>
      </c>
      <c r="J37" s="22">
        <v>0</v>
      </c>
      <c r="K37" s="22">
        <v>0</v>
      </c>
      <c r="L37" s="22">
        <v>0</v>
      </c>
    </row>
    <row r="38" spans="1:12" s="6" customFormat="1" ht="16.5" customHeight="1">
      <c r="A38" s="13"/>
      <c r="B38" s="14" t="s">
        <v>5</v>
      </c>
      <c r="C38" s="21">
        <v>510412</v>
      </c>
      <c r="D38" s="21">
        <v>53077676</v>
      </c>
      <c r="E38" s="28">
        <v>477571</v>
      </c>
      <c r="F38" s="22">
        <v>50623567</v>
      </c>
      <c r="G38" s="22">
        <v>32841</v>
      </c>
      <c r="H38" s="22">
        <v>2454109</v>
      </c>
      <c r="I38" s="22">
        <v>0</v>
      </c>
      <c r="J38" s="22">
        <v>0</v>
      </c>
      <c r="K38" s="22">
        <v>0</v>
      </c>
      <c r="L38" s="22">
        <v>0</v>
      </c>
    </row>
    <row r="39" spans="1:12" s="6" customFormat="1" ht="16.5" customHeight="1">
      <c r="A39" s="13"/>
      <c r="B39" s="14" t="s">
        <v>6</v>
      </c>
      <c r="C39" s="21">
        <v>317650</v>
      </c>
      <c r="D39" s="21">
        <v>31836567</v>
      </c>
      <c r="E39" s="28">
        <v>292958</v>
      </c>
      <c r="F39" s="22">
        <v>29814499</v>
      </c>
      <c r="G39" s="22">
        <v>20188</v>
      </c>
      <c r="H39" s="22">
        <v>1594828</v>
      </c>
      <c r="I39" s="22">
        <v>4</v>
      </c>
      <c r="J39" s="22">
        <v>71280</v>
      </c>
      <c r="K39" s="22">
        <v>4500</v>
      </c>
      <c r="L39" s="22">
        <v>355960</v>
      </c>
    </row>
    <row r="40" spans="1:12" s="6" customFormat="1" ht="16.5" customHeight="1">
      <c r="A40" s="13"/>
      <c r="B40" s="14" t="s">
        <v>7</v>
      </c>
      <c r="C40" s="21">
        <v>463227</v>
      </c>
      <c r="D40" s="21">
        <v>44397790</v>
      </c>
      <c r="E40" s="28">
        <v>369485</v>
      </c>
      <c r="F40" s="22">
        <v>36984802</v>
      </c>
      <c r="G40" s="22">
        <v>29570</v>
      </c>
      <c r="H40" s="22">
        <v>2162259</v>
      </c>
      <c r="I40" s="22">
        <v>223</v>
      </c>
      <c r="J40" s="22">
        <v>252065</v>
      </c>
      <c r="K40" s="22">
        <v>63949</v>
      </c>
      <c r="L40" s="22">
        <v>4998664</v>
      </c>
    </row>
    <row r="41" spans="1:12" s="6" customFormat="1" ht="16.5" customHeight="1">
      <c r="A41" s="13"/>
      <c r="B41" s="14" t="s">
        <v>8</v>
      </c>
      <c r="C41" s="21">
        <v>447768</v>
      </c>
      <c r="D41" s="21">
        <v>41477735</v>
      </c>
      <c r="E41" s="28">
        <v>379321</v>
      </c>
      <c r="F41" s="22">
        <v>36602219</v>
      </c>
      <c r="G41" s="22">
        <v>29555</v>
      </c>
      <c r="H41" s="22">
        <v>2113339</v>
      </c>
      <c r="I41" s="22">
        <v>2</v>
      </c>
      <c r="J41" s="22">
        <v>34210</v>
      </c>
      <c r="K41" s="22">
        <v>38890</v>
      </c>
      <c r="L41" s="22">
        <v>2727967</v>
      </c>
    </row>
    <row r="42" spans="1:12" s="6" customFormat="1" ht="16.5" customHeight="1">
      <c r="A42" s="13"/>
      <c r="B42" s="14" t="s">
        <v>9</v>
      </c>
      <c r="C42" s="21">
        <v>414391</v>
      </c>
      <c r="D42" s="21">
        <v>42496397</v>
      </c>
      <c r="E42" s="28">
        <v>390872</v>
      </c>
      <c r="F42" s="22">
        <v>40684187</v>
      </c>
      <c r="G42" s="22">
        <v>23499</v>
      </c>
      <c r="H42" s="22">
        <v>1716510</v>
      </c>
      <c r="I42" s="22">
        <v>20</v>
      </c>
      <c r="J42" s="22">
        <v>95700</v>
      </c>
      <c r="K42" s="22">
        <v>0</v>
      </c>
      <c r="L42" s="22">
        <v>0</v>
      </c>
    </row>
    <row r="43" spans="1:12" s="6" customFormat="1" ht="16.5" customHeight="1">
      <c r="A43" s="13"/>
      <c r="B43" s="14" t="s">
        <v>10</v>
      </c>
      <c r="C43" s="21">
        <v>813200</v>
      </c>
      <c r="D43" s="21">
        <v>80189616</v>
      </c>
      <c r="E43" s="28">
        <v>778444</v>
      </c>
      <c r="F43" s="22">
        <v>77663856</v>
      </c>
      <c r="G43" s="22">
        <v>34754</v>
      </c>
      <c r="H43" s="22">
        <v>2495510</v>
      </c>
      <c r="I43" s="22">
        <v>2</v>
      </c>
      <c r="J43" s="22">
        <v>30250</v>
      </c>
      <c r="K43" s="22">
        <v>0</v>
      </c>
      <c r="L43" s="22">
        <v>0</v>
      </c>
    </row>
    <row r="44" spans="1:12" s="6" customFormat="1" ht="16.5" customHeight="1">
      <c r="A44" s="13"/>
      <c r="B44" s="14" t="s">
        <v>11</v>
      </c>
      <c r="C44" s="21">
        <v>568998</v>
      </c>
      <c r="D44" s="21">
        <v>61111247</v>
      </c>
      <c r="E44" s="28">
        <v>537719</v>
      </c>
      <c r="F44" s="22">
        <v>58416171</v>
      </c>
      <c r="G44" s="22">
        <v>31229</v>
      </c>
      <c r="H44" s="22">
        <v>2644058</v>
      </c>
      <c r="I44" s="22">
        <v>50</v>
      </c>
      <c r="J44" s="22">
        <v>51018</v>
      </c>
      <c r="K44" s="22">
        <v>0</v>
      </c>
      <c r="L44" s="22">
        <v>0</v>
      </c>
    </row>
    <row r="45" spans="1:12" s="6" customFormat="1" ht="16.5" customHeight="1">
      <c r="A45" s="13"/>
      <c r="B45" s="14" t="s">
        <v>12</v>
      </c>
      <c r="C45" s="21">
        <v>354258</v>
      </c>
      <c r="D45" s="21">
        <v>45953389</v>
      </c>
      <c r="E45" s="28">
        <v>325038</v>
      </c>
      <c r="F45" s="22">
        <v>43453738</v>
      </c>
      <c r="G45" s="22">
        <v>28906</v>
      </c>
      <c r="H45" s="22">
        <v>2241327</v>
      </c>
      <c r="I45" s="22">
        <v>314</v>
      </c>
      <c r="J45" s="22">
        <v>258324</v>
      </c>
      <c r="K45" s="22">
        <v>0</v>
      </c>
      <c r="L45" s="22">
        <v>0</v>
      </c>
    </row>
    <row r="46" spans="1:12" s="6" customFormat="1" ht="16.5" customHeight="1">
      <c r="A46" s="13"/>
      <c r="B46" s="14" t="s">
        <v>13</v>
      </c>
      <c r="C46" s="21">
        <v>322515</v>
      </c>
      <c r="D46" s="21">
        <v>35642253</v>
      </c>
      <c r="E46" s="28">
        <v>299934</v>
      </c>
      <c r="F46" s="22">
        <v>33597657</v>
      </c>
      <c r="G46" s="22">
        <v>21959</v>
      </c>
      <c r="H46" s="22">
        <v>1622229</v>
      </c>
      <c r="I46" s="22">
        <v>622</v>
      </c>
      <c r="J46" s="22">
        <v>422367</v>
      </c>
      <c r="K46" s="22">
        <v>0</v>
      </c>
      <c r="L46" s="22">
        <v>0</v>
      </c>
    </row>
    <row r="47" spans="1:12" s="6" customFormat="1" ht="16.5" customHeight="1">
      <c r="A47" s="15"/>
      <c r="B47" s="16" t="s">
        <v>14</v>
      </c>
      <c r="C47" s="23">
        <v>565727</v>
      </c>
      <c r="D47" s="24">
        <v>63239982</v>
      </c>
      <c r="E47" s="29">
        <v>489293</v>
      </c>
      <c r="F47" s="23">
        <v>54482832</v>
      </c>
      <c r="G47" s="23">
        <v>75784</v>
      </c>
      <c r="H47" s="23">
        <v>8271632</v>
      </c>
      <c r="I47" s="23">
        <v>650</v>
      </c>
      <c r="J47" s="23">
        <v>485518</v>
      </c>
      <c r="K47" s="23">
        <v>0</v>
      </c>
      <c r="L47" s="23">
        <v>0</v>
      </c>
    </row>
    <row r="48" spans="1:12" s="6" customFormat="1" ht="16.5" customHeight="1" thickBot="1">
      <c r="A48" s="42" t="s">
        <v>26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</row>
    <row r="49" spans="1:12" s="6" customFormat="1" ht="16.5" customHeight="1">
      <c r="A49" s="48" t="str">
        <f>"2023（令和5）年"&amp;COUNTA(E36:E47)&amp;"月迄"</f>
        <v>2023（令和5）年12月迄</v>
      </c>
      <c r="B49" s="49"/>
      <c r="C49" s="36">
        <f>SUM(C36:C47)</f>
        <v>5303692</v>
      </c>
      <c r="D49" s="36">
        <f aca="true" t="shared" si="0" ref="D49:L49">SUM(D36:D47)</f>
        <v>559063257</v>
      </c>
      <c r="E49" s="36">
        <f t="shared" si="0"/>
        <v>4824315</v>
      </c>
      <c r="F49" s="36">
        <f t="shared" si="0"/>
        <v>519015311</v>
      </c>
      <c r="G49" s="36">
        <f>SUM(G36:G47)</f>
        <v>369959</v>
      </c>
      <c r="H49" s="36">
        <f t="shared" si="0"/>
        <v>30232943</v>
      </c>
      <c r="I49" s="36">
        <f t="shared" si="0"/>
        <v>2079</v>
      </c>
      <c r="J49" s="36">
        <f t="shared" si="0"/>
        <v>1732412</v>
      </c>
      <c r="K49" s="36">
        <f t="shared" si="0"/>
        <v>107339</v>
      </c>
      <c r="L49" s="39">
        <f t="shared" si="0"/>
        <v>8082591</v>
      </c>
    </row>
    <row r="50" spans="1:12" s="6" customFormat="1" ht="16.5" customHeight="1">
      <c r="A50" s="50" t="str">
        <f>"前年"&amp;COUNTA(E36:E47)&amp;"月迄"</f>
        <v>前年12月迄</v>
      </c>
      <c r="B50" s="51"/>
      <c r="C50" s="37">
        <f ca="1">SUM(C24:(INDIRECT("c"&amp;COUNT($E36:$E47)+23)))</f>
        <v>5405454</v>
      </c>
      <c r="D50" s="37">
        <f ca="1">SUM(D24:(INDIRECT("d"&amp;COUNT($E36:$E47)+23)))</f>
        <v>544223146</v>
      </c>
      <c r="E50" s="37">
        <f ca="1">SUM(E24:(INDIRECT("e"&amp;COUNT($E36:$E47)+23)))</f>
        <v>4957723</v>
      </c>
      <c r="F50" s="37">
        <f ca="1">SUM(F24:(INDIRECT("f"&amp;COUNT($E36:$E47)+23)))</f>
        <v>506977376</v>
      </c>
      <c r="G50" s="37">
        <f ca="1">SUM(G24:(INDIRECT("g"&amp;COUNT($E36:$E47)+23)))</f>
        <v>355030</v>
      </c>
      <c r="H50" s="37">
        <f ca="1">SUM(H24:(INDIRECT("h"&amp;COUNT($E36:$E47)+23)))</f>
        <v>28479540</v>
      </c>
      <c r="I50" s="37">
        <f ca="1">SUM(I24:(INDIRECT("i"&amp;COUNT($E36:$E47)+23)))</f>
        <v>2926</v>
      </c>
      <c r="J50" s="37">
        <f ca="1">SUM(J24:(INDIRECT("j"&amp;COUNT($E36:$E47)+23)))</f>
        <v>2383051</v>
      </c>
      <c r="K50" s="37">
        <f ca="1">SUM(K24:(INDIRECT("k"&amp;COUNT($E36:$E47)+23)))</f>
        <v>89775</v>
      </c>
      <c r="L50" s="40">
        <f ca="1">SUM(L24:(INDIRECT("l"&amp;COUNT($E36:$E47)+23)))</f>
        <v>6383179</v>
      </c>
    </row>
    <row r="51" spans="1:12" s="6" customFormat="1" ht="16.5" customHeight="1" thickBot="1">
      <c r="A51" s="52" t="s">
        <v>24</v>
      </c>
      <c r="B51" s="53"/>
      <c r="C51" s="38">
        <f>C49-C50</f>
        <v>-101762</v>
      </c>
      <c r="D51" s="38">
        <f aca="true" t="shared" si="1" ref="D51:L51">D49-D50</f>
        <v>14840111</v>
      </c>
      <c r="E51" s="38">
        <f t="shared" si="1"/>
        <v>-133408</v>
      </c>
      <c r="F51" s="38">
        <f t="shared" si="1"/>
        <v>12037935</v>
      </c>
      <c r="G51" s="38">
        <f t="shared" si="1"/>
        <v>14929</v>
      </c>
      <c r="H51" s="38">
        <f t="shared" si="1"/>
        <v>1753403</v>
      </c>
      <c r="I51" s="38">
        <f t="shared" si="1"/>
        <v>-847</v>
      </c>
      <c r="J51" s="38">
        <f t="shared" si="1"/>
        <v>-650639</v>
      </c>
      <c r="K51" s="38">
        <f t="shared" si="1"/>
        <v>17564</v>
      </c>
      <c r="L51" s="41">
        <f t="shared" si="1"/>
        <v>1699412</v>
      </c>
    </row>
    <row r="52" s="6" customFormat="1" ht="16.5" customHeight="1">
      <c r="A52" s="6" t="s">
        <v>25</v>
      </c>
    </row>
  </sheetData>
  <sheetProtection/>
  <mergeCells count="9">
    <mergeCell ref="G4:H4"/>
    <mergeCell ref="I4:J4"/>
    <mergeCell ref="K4:L4"/>
    <mergeCell ref="A49:B49"/>
    <mergeCell ref="A50:B50"/>
    <mergeCell ref="A51:B51"/>
    <mergeCell ref="A4:B5"/>
    <mergeCell ref="C4:D4"/>
    <mergeCell ref="E4:F4"/>
  </mergeCells>
  <conditionalFormatting sqref="C49:L51">
    <cfRule type="cellIs" priority="1" dxfId="9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48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32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 thickBot="1">
      <c r="A14" s="11" t="s">
        <v>35</v>
      </c>
      <c r="B14" s="12" t="s">
        <v>23</v>
      </c>
      <c r="C14" s="19">
        <v>7735563</v>
      </c>
      <c r="D14" s="31">
        <v>581180914</v>
      </c>
      <c r="E14" s="27">
        <v>7101087</v>
      </c>
      <c r="F14" s="19">
        <v>536600570</v>
      </c>
      <c r="G14" s="19">
        <v>384078</v>
      </c>
      <c r="H14" s="19">
        <v>22767618</v>
      </c>
      <c r="I14" s="19">
        <v>18211</v>
      </c>
      <c r="J14" s="20">
        <v>6870642</v>
      </c>
      <c r="K14" s="20">
        <v>232187</v>
      </c>
      <c r="L14" s="20">
        <v>14942084</v>
      </c>
    </row>
    <row r="15" spans="1:12" s="6" customFormat="1" ht="16.5" customHeight="1" thickTop="1">
      <c r="A15" s="13" t="s">
        <v>35</v>
      </c>
      <c r="B15" s="14" t="s">
        <v>3</v>
      </c>
      <c r="C15" s="21">
        <f aca="true" t="shared" si="0" ref="C15:D26">E15+G15+I15+K15</f>
        <v>461010</v>
      </c>
      <c r="D15" s="21">
        <f t="shared" si="0"/>
        <v>35584301</v>
      </c>
      <c r="E15" s="28">
        <v>434870</v>
      </c>
      <c r="F15" s="22">
        <v>34202008</v>
      </c>
      <c r="G15" s="22">
        <v>25547</v>
      </c>
      <c r="H15" s="22">
        <v>1237665</v>
      </c>
      <c r="I15" s="22">
        <v>593</v>
      </c>
      <c r="J15" s="22">
        <v>144628</v>
      </c>
      <c r="K15" s="22">
        <v>0</v>
      </c>
      <c r="L15" s="22">
        <v>0</v>
      </c>
    </row>
    <row r="16" spans="1:12" s="6" customFormat="1" ht="16.5" customHeight="1">
      <c r="A16" s="13"/>
      <c r="B16" s="14" t="s">
        <v>4</v>
      </c>
      <c r="C16" s="21">
        <f t="shared" si="0"/>
        <v>509564</v>
      </c>
      <c r="D16" s="21">
        <f t="shared" si="0"/>
        <v>34568687</v>
      </c>
      <c r="E16" s="28">
        <v>480219</v>
      </c>
      <c r="F16" s="22">
        <v>32962111</v>
      </c>
      <c r="G16" s="22">
        <v>28435</v>
      </c>
      <c r="H16" s="22">
        <v>1450324</v>
      </c>
      <c r="I16" s="22">
        <v>910</v>
      </c>
      <c r="J16" s="22">
        <v>156252</v>
      </c>
      <c r="K16" s="22">
        <v>0</v>
      </c>
      <c r="L16" s="22">
        <v>0</v>
      </c>
    </row>
    <row r="17" spans="1:12" s="6" customFormat="1" ht="16.5" customHeight="1">
      <c r="A17" s="13"/>
      <c r="B17" s="14" t="s">
        <v>5</v>
      </c>
      <c r="C17" s="21">
        <f t="shared" si="0"/>
        <v>874450</v>
      </c>
      <c r="D17" s="21">
        <f t="shared" si="0"/>
        <v>59301933</v>
      </c>
      <c r="E17" s="28">
        <v>841882</v>
      </c>
      <c r="F17" s="22">
        <v>57456926</v>
      </c>
      <c r="G17" s="22">
        <v>31845</v>
      </c>
      <c r="H17" s="22">
        <v>1700560</v>
      </c>
      <c r="I17" s="22">
        <v>723</v>
      </c>
      <c r="J17" s="22">
        <v>144447</v>
      </c>
      <c r="K17" s="22">
        <v>0</v>
      </c>
      <c r="L17" s="22">
        <v>0</v>
      </c>
    </row>
    <row r="18" spans="1:12" s="6" customFormat="1" ht="16.5" customHeight="1">
      <c r="A18" s="13"/>
      <c r="B18" s="14" t="s">
        <v>6</v>
      </c>
      <c r="C18" s="21">
        <f t="shared" si="0"/>
        <v>587928</v>
      </c>
      <c r="D18" s="21">
        <f t="shared" si="0"/>
        <v>40558770</v>
      </c>
      <c r="E18" s="28">
        <v>541051</v>
      </c>
      <c r="F18" s="22">
        <v>37923739</v>
      </c>
      <c r="G18" s="22">
        <v>32545</v>
      </c>
      <c r="H18" s="22">
        <v>1633849</v>
      </c>
      <c r="I18" s="22">
        <v>2158</v>
      </c>
      <c r="J18" s="22">
        <v>267735</v>
      </c>
      <c r="K18" s="22">
        <v>12174</v>
      </c>
      <c r="L18" s="22">
        <v>733447</v>
      </c>
    </row>
    <row r="19" spans="1:12" s="6" customFormat="1" ht="16.5" customHeight="1">
      <c r="A19" s="13"/>
      <c r="B19" s="14" t="s">
        <v>7</v>
      </c>
      <c r="C19" s="21">
        <f t="shared" si="0"/>
        <v>753813</v>
      </c>
      <c r="D19" s="21">
        <f t="shared" si="0"/>
        <v>54639245</v>
      </c>
      <c r="E19" s="28">
        <v>592309</v>
      </c>
      <c r="F19" s="22">
        <v>42357893</v>
      </c>
      <c r="G19" s="22">
        <v>32170</v>
      </c>
      <c r="H19" s="22">
        <v>1529737</v>
      </c>
      <c r="I19" s="22">
        <v>4136</v>
      </c>
      <c r="J19" s="22">
        <v>2423525</v>
      </c>
      <c r="K19" s="22">
        <v>125198</v>
      </c>
      <c r="L19" s="22">
        <v>8328090</v>
      </c>
    </row>
    <row r="20" spans="1:12" s="6" customFormat="1" ht="16.5" customHeight="1">
      <c r="A20" s="13"/>
      <c r="B20" s="14" t="s">
        <v>8</v>
      </c>
      <c r="C20" s="21">
        <f t="shared" si="0"/>
        <v>598785</v>
      </c>
      <c r="D20" s="21">
        <f t="shared" si="0"/>
        <v>42266134</v>
      </c>
      <c r="E20" s="28">
        <v>479967</v>
      </c>
      <c r="F20" s="22">
        <v>34479333</v>
      </c>
      <c r="G20" s="22">
        <v>21707</v>
      </c>
      <c r="H20" s="22">
        <v>1112062</v>
      </c>
      <c r="I20" s="22">
        <v>2600</v>
      </c>
      <c r="J20" s="22">
        <v>810152</v>
      </c>
      <c r="K20" s="22">
        <v>94511</v>
      </c>
      <c r="L20" s="22">
        <v>5864587</v>
      </c>
    </row>
    <row r="21" spans="1:12" s="6" customFormat="1" ht="16.5" customHeight="1">
      <c r="A21" s="13"/>
      <c r="B21" s="14" t="s">
        <v>9</v>
      </c>
      <c r="C21" s="21">
        <f t="shared" si="0"/>
        <v>628830</v>
      </c>
      <c r="D21" s="21">
        <f t="shared" si="0"/>
        <v>47171238</v>
      </c>
      <c r="E21" s="28">
        <v>603414</v>
      </c>
      <c r="F21" s="22">
        <v>45590132</v>
      </c>
      <c r="G21" s="22">
        <v>24024</v>
      </c>
      <c r="H21" s="22">
        <v>1196700</v>
      </c>
      <c r="I21" s="22">
        <v>1088</v>
      </c>
      <c r="J21" s="22">
        <v>368446</v>
      </c>
      <c r="K21" s="22">
        <v>304</v>
      </c>
      <c r="L21" s="22">
        <v>15960</v>
      </c>
    </row>
    <row r="22" spans="1:12" s="6" customFormat="1" ht="16.5" customHeight="1">
      <c r="A22" s="13"/>
      <c r="B22" s="14" t="s">
        <v>10</v>
      </c>
      <c r="C22" s="21">
        <f t="shared" si="0"/>
        <v>956093</v>
      </c>
      <c r="D22" s="21">
        <f t="shared" si="0"/>
        <v>72409113</v>
      </c>
      <c r="E22" s="28">
        <v>928504</v>
      </c>
      <c r="F22" s="22">
        <v>70490248</v>
      </c>
      <c r="G22" s="22">
        <v>27060</v>
      </c>
      <c r="H22" s="22">
        <v>1620906</v>
      </c>
      <c r="I22" s="22">
        <v>529</v>
      </c>
      <c r="J22" s="22">
        <v>297959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11</v>
      </c>
      <c r="C23" s="21">
        <f t="shared" si="0"/>
        <v>656896</v>
      </c>
      <c r="D23" s="21">
        <f t="shared" si="0"/>
        <v>54560902</v>
      </c>
      <c r="E23" s="28">
        <v>624522</v>
      </c>
      <c r="F23" s="22">
        <v>52273323</v>
      </c>
      <c r="G23" s="22">
        <v>31195</v>
      </c>
      <c r="H23" s="22">
        <v>1822329</v>
      </c>
      <c r="I23" s="22">
        <v>1179</v>
      </c>
      <c r="J23" s="22">
        <v>465250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12</v>
      </c>
      <c r="C24" s="21">
        <f t="shared" si="0"/>
        <v>454322</v>
      </c>
      <c r="D24" s="21">
        <f t="shared" si="0"/>
        <v>36702831</v>
      </c>
      <c r="E24" s="28">
        <v>422842</v>
      </c>
      <c r="F24" s="22">
        <v>34957859</v>
      </c>
      <c r="G24" s="22">
        <v>30573</v>
      </c>
      <c r="H24" s="22">
        <v>1468363</v>
      </c>
      <c r="I24" s="22">
        <v>907</v>
      </c>
      <c r="J24" s="22">
        <v>276609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13</v>
      </c>
      <c r="C25" s="21">
        <f t="shared" si="0"/>
        <v>453571</v>
      </c>
      <c r="D25" s="21">
        <f t="shared" si="0"/>
        <v>38223932</v>
      </c>
      <c r="E25" s="28">
        <v>425476</v>
      </c>
      <c r="F25" s="22">
        <v>36438741</v>
      </c>
      <c r="G25" s="22">
        <v>27088</v>
      </c>
      <c r="H25" s="22">
        <v>1356001</v>
      </c>
      <c r="I25" s="22">
        <v>1007</v>
      </c>
      <c r="J25" s="22">
        <v>429190</v>
      </c>
      <c r="K25" s="22">
        <v>0</v>
      </c>
      <c r="L25" s="22">
        <v>0</v>
      </c>
    </row>
    <row r="26" spans="1:12" s="6" customFormat="1" ht="16.5" customHeight="1" thickBot="1">
      <c r="A26" s="11"/>
      <c r="B26" s="33" t="s">
        <v>14</v>
      </c>
      <c r="C26" s="20">
        <f t="shared" si="0"/>
        <v>800301</v>
      </c>
      <c r="D26" s="19">
        <f t="shared" si="0"/>
        <v>65193828</v>
      </c>
      <c r="E26" s="27">
        <v>726031</v>
      </c>
      <c r="F26" s="20">
        <v>57468257</v>
      </c>
      <c r="G26" s="20">
        <v>71889</v>
      </c>
      <c r="H26" s="20">
        <v>6639122</v>
      </c>
      <c r="I26" s="20">
        <v>2381</v>
      </c>
      <c r="J26" s="20">
        <v>1086449</v>
      </c>
      <c r="K26" s="20">
        <v>0</v>
      </c>
      <c r="L26" s="20">
        <v>0</v>
      </c>
    </row>
    <row r="27" spans="1:12" s="6" customFormat="1" ht="16.5" customHeight="1" thickTop="1">
      <c r="A27" s="13" t="s">
        <v>49</v>
      </c>
      <c r="B27" s="14" t="s">
        <v>3</v>
      </c>
      <c r="C27" s="21">
        <f aca="true" t="shared" si="1" ref="C27:D38">E27+G27+I27+K27</f>
        <v>433203</v>
      </c>
      <c r="D27" s="21">
        <f t="shared" si="1"/>
        <v>33816086</v>
      </c>
      <c r="E27" s="28">
        <v>407697</v>
      </c>
      <c r="F27" s="22">
        <v>32357188</v>
      </c>
      <c r="G27" s="22">
        <v>25258</v>
      </c>
      <c r="H27" s="22">
        <v>1379990</v>
      </c>
      <c r="I27" s="22">
        <v>248</v>
      </c>
      <c r="J27" s="22">
        <v>78908</v>
      </c>
      <c r="K27" s="22">
        <v>0</v>
      </c>
      <c r="L27" s="22">
        <v>0</v>
      </c>
    </row>
    <row r="28" spans="1:12" s="6" customFormat="1" ht="16.5" customHeight="1">
      <c r="A28" s="13"/>
      <c r="B28" s="14" t="s">
        <v>4</v>
      </c>
      <c r="C28" s="21">
        <f t="shared" si="1"/>
        <v>458753</v>
      </c>
      <c r="D28" s="21">
        <f t="shared" si="1"/>
        <v>32205064</v>
      </c>
      <c r="E28" s="28">
        <v>428412</v>
      </c>
      <c r="F28" s="22">
        <v>30546499</v>
      </c>
      <c r="G28" s="22">
        <v>30230</v>
      </c>
      <c r="H28" s="22">
        <v>1634499</v>
      </c>
      <c r="I28" s="22">
        <v>111</v>
      </c>
      <c r="J28" s="22">
        <v>24066</v>
      </c>
      <c r="K28" s="22">
        <v>0</v>
      </c>
      <c r="L28" s="22">
        <v>0</v>
      </c>
    </row>
    <row r="29" spans="1:12" s="6" customFormat="1" ht="16.5" customHeight="1">
      <c r="A29" s="13"/>
      <c r="B29" s="14" t="s">
        <v>5</v>
      </c>
      <c r="C29" s="21">
        <f t="shared" si="1"/>
        <v>890815</v>
      </c>
      <c r="D29" s="21">
        <f t="shared" si="1"/>
        <v>63024624</v>
      </c>
      <c r="E29" s="28">
        <v>858285</v>
      </c>
      <c r="F29" s="22">
        <v>61273541</v>
      </c>
      <c r="G29" s="22">
        <v>31645</v>
      </c>
      <c r="H29" s="22">
        <v>1620786</v>
      </c>
      <c r="I29" s="22">
        <v>885</v>
      </c>
      <c r="J29" s="22">
        <v>130297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6</v>
      </c>
      <c r="C30" s="21">
        <f t="shared" si="1"/>
        <v>538431</v>
      </c>
      <c r="D30" s="21">
        <f t="shared" si="1"/>
        <v>36899248</v>
      </c>
      <c r="E30" s="28">
        <v>509006</v>
      </c>
      <c r="F30" s="22">
        <v>35155030</v>
      </c>
      <c r="G30" s="22">
        <v>22148</v>
      </c>
      <c r="H30" s="22">
        <v>1134972</v>
      </c>
      <c r="I30" s="22">
        <v>552</v>
      </c>
      <c r="J30" s="22">
        <v>107719</v>
      </c>
      <c r="K30" s="22">
        <v>6725</v>
      </c>
      <c r="L30" s="22">
        <v>501527</v>
      </c>
    </row>
    <row r="31" spans="1:12" s="6" customFormat="1" ht="16.5" customHeight="1">
      <c r="A31" s="13"/>
      <c r="B31" s="14" t="s">
        <v>7</v>
      </c>
      <c r="C31" s="21">
        <f t="shared" si="1"/>
        <v>709580</v>
      </c>
      <c r="D31" s="21">
        <f t="shared" si="1"/>
        <v>51045701</v>
      </c>
      <c r="E31" s="28">
        <v>561227</v>
      </c>
      <c r="F31" s="22">
        <v>40175249</v>
      </c>
      <c r="G31" s="22">
        <v>26963</v>
      </c>
      <c r="H31" s="22">
        <v>1199259</v>
      </c>
      <c r="I31" s="22">
        <v>1996</v>
      </c>
      <c r="J31" s="22">
        <v>887500</v>
      </c>
      <c r="K31" s="22">
        <v>119394</v>
      </c>
      <c r="L31" s="22">
        <v>8783693</v>
      </c>
    </row>
    <row r="32" spans="1:12" s="6" customFormat="1" ht="16.5" customHeight="1">
      <c r="A32" s="13"/>
      <c r="B32" s="14" t="s">
        <v>8</v>
      </c>
      <c r="C32" s="21">
        <f t="shared" si="1"/>
        <v>619303</v>
      </c>
      <c r="D32" s="21">
        <f t="shared" si="1"/>
        <v>44404792</v>
      </c>
      <c r="E32" s="28">
        <v>535431</v>
      </c>
      <c r="F32" s="22">
        <v>39013692</v>
      </c>
      <c r="G32" s="22">
        <v>25022</v>
      </c>
      <c r="H32" s="22">
        <v>1115721</v>
      </c>
      <c r="I32" s="22">
        <v>2285</v>
      </c>
      <c r="J32" s="22">
        <v>496670</v>
      </c>
      <c r="K32" s="22">
        <v>56565</v>
      </c>
      <c r="L32" s="22">
        <v>3778709</v>
      </c>
    </row>
    <row r="33" spans="1:12" s="6" customFormat="1" ht="16.5" customHeight="1">
      <c r="A33" s="13"/>
      <c r="B33" s="14" t="s">
        <v>9</v>
      </c>
      <c r="C33" s="21">
        <f t="shared" si="1"/>
        <v>635804</v>
      </c>
      <c r="D33" s="21">
        <f t="shared" si="1"/>
        <v>43618328</v>
      </c>
      <c r="E33" s="28">
        <v>611960</v>
      </c>
      <c r="F33" s="22">
        <v>42111085</v>
      </c>
      <c r="G33" s="22">
        <v>23591</v>
      </c>
      <c r="H33" s="22">
        <v>1206549</v>
      </c>
      <c r="I33" s="22">
        <v>248</v>
      </c>
      <c r="J33" s="22">
        <v>246694</v>
      </c>
      <c r="K33" s="22">
        <v>5</v>
      </c>
      <c r="L33" s="22">
        <v>54000</v>
      </c>
    </row>
    <row r="34" spans="1:12" s="6" customFormat="1" ht="16.5" customHeight="1">
      <c r="A34" s="13"/>
      <c r="B34" s="14" t="s">
        <v>10</v>
      </c>
      <c r="C34" s="21">
        <f t="shared" si="1"/>
        <v>1090206</v>
      </c>
      <c r="D34" s="21">
        <f t="shared" si="1"/>
        <v>83496957</v>
      </c>
      <c r="E34" s="28">
        <v>1059030</v>
      </c>
      <c r="F34" s="22">
        <v>81440518</v>
      </c>
      <c r="G34" s="22">
        <v>30755</v>
      </c>
      <c r="H34" s="22">
        <v>1843668</v>
      </c>
      <c r="I34" s="22">
        <v>421</v>
      </c>
      <c r="J34" s="22">
        <v>212771</v>
      </c>
      <c r="K34" s="22">
        <v>0</v>
      </c>
      <c r="L34" s="22">
        <v>0</v>
      </c>
    </row>
    <row r="35" spans="1:12" s="6" customFormat="1" ht="16.5" customHeight="1">
      <c r="A35" s="13"/>
      <c r="B35" s="14" t="s">
        <v>11</v>
      </c>
      <c r="C35" s="21">
        <f t="shared" si="1"/>
        <v>751565</v>
      </c>
      <c r="D35" s="21">
        <f t="shared" si="1"/>
        <v>60030330</v>
      </c>
      <c r="E35" s="28">
        <v>719635</v>
      </c>
      <c r="F35" s="22">
        <v>57984946</v>
      </c>
      <c r="G35" s="22">
        <v>30731</v>
      </c>
      <c r="H35" s="22">
        <v>1923210</v>
      </c>
      <c r="I35" s="22">
        <v>1199</v>
      </c>
      <c r="J35" s="22">
        <v>122174</v>
      </c>
      <c r="K35" s="22">
        <v>0</v>
      </c>
      <c r="L35" s="22">
        <v>0</v>
      </c>
    </row>
    <row r="36" spans="1:12" s="6" customFormat="1" ht="16.5" customHeight="1">
      <c r="A36" s="13"/>
      <c r="B36" s="14" t="s">
        <v>12</v>
      </c>
      <c r="C36" s="21">
        <f t="shared" si="1"/>
        <v>502934</v>
      </c>
      <c r="D36" s="21">
        <f t="shared" si="1"/>
        <v>40128227</v>
      </c>
      <c r="E36" s="28">
        <v>475313</v>
      </c>
      <c r="F36" s="22">
        <v>38539832</v>
      </c>
      <c r="G36" s="22">
        <v>26935</v>
      </c>
      <c r="H36" s="22">
        <v>1365428</v>
      </c>
      <c r="I36" s="22">
        <v>686</v>
      </c>
      <c r="J36" s="22">
        <v>222967</v>
      </c>
      <c r="K36" s="22">
        <v>0</v>
      </c>
      <c r="L36" s="22">
        <v>0</v>
      </c>
    </row>
    <row r="37" spans="1:12" s="6" customFormat="1" ht="16.5" customHeight="1">
      <c r="A37" s="13"/>
      <c r="B37" s="14" t="s">
        <v>13</v>
      </c>
      <c r="C37" s="21">
        <f t="shared" si="1"/>
        <v>473755</v>
      </c>
      <c r="D37" s="21">
        <f t="shared" si="1"/>
        <v>37587206</v>
      </c>
      <c r="E37" s="28">
        <v>449278</v>
      </c>
      <c r="F37" s="22">
        <v>36031299</v>
      </c>
      <c r="G37" s="22">
        <v>24029</v>
      </c>
      <c r="H37" s="22">
        <v>1323437</v>
      </c>
      <c r="I37" s="22">
        <v>448</v>
      </c>
      <c r="J37" s="22">
        <v>232470</v>
      </c>
      <c r="K37" s="22">
        <v>0</v>
      </c>
      <c r="L37" s="22">
        <v>0</v>
      </c>
    </row>
    <row r="38" spans="1:12" s="6" customFormat="1" ht="16.5" customHeight="1">
      <c r="A38" s="15"/>
      <c r="B38" s="16" t="s">
        <v>14</v>
      </c>
      <c r="C38" s="23">
        <f t="shared" si="1"/>
        <v>877800</v>
      </c>
      <c r="D38" s="24">
        <f t="shared" si="1"/>
        <v>72587158</v>
      </c>
      <c r="E38" s="29">
        <v>784708</v>
      </c>
      <c r="F38" s="23">
        <v>63720331</v>
      </c>
      <c r="G38" s="23">
        <v>91029</v>
      </c>
      <c r="H38" s="23">
        <v>7607698</v>
      </c>
      <c r="I38" s="23">
        <v>2063</v>
      </c>
      <c r="J38" s="23">
        <v>1259129</v>
      </c>
      <c r="K38" s="23">
        <v>0</v>
      </c>
      <c r="L38" s="23">
        <v>0</v>
      </c>
    </row>
    <row r="39" spans="1:12" s="6" customFormat="1" ht="16.5" customHeight="1" thickBot="1">
      <c r="A39" s="42" t="s">
        <v>26</v>
      </c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s="6" customFormat="1" ht="16.5" customHeight="1">
      <c r="A40" s="48" t="str">
        <f>"2014（平成26）年"&amp;COUNTA(E27:E38)&amp;"月迄"</f>
        <v>2014（平成26）年12月迄</v>
      </c>
      <c r="B40" s="49"/>
      <c r="C40" s="36">
        <f>SUM(C27:C38)</f>
        <v>7982149</v>
      </c>
      <c r="D40" s="36">
        <f aca="true" t="shared" si="2" ref="D40:L40">SUM(D27:D38)</f>
        <v>598843721</v>
      </c>
      <c r="E40" s="36">
        <f>SUM(E27:E38)</f>
        <v>7399982</v>
      </c>
      <c r="F40" s="36">
        <f t="shared" si="2"/>
        <v>558349210</v>
      </c>
      <c r="G40" s="36">
        <f t="shared" si="2"/>
        <v>388336</v>
      </c>
      <c r="H40" s="36">
        <f t="shared" si="2"/>
        <v>23355217</v>
      </c>
      <c r="I40" s="36">
        <f t="shared" si="2"/>
        <v>11142</v>
      </c>
      <c r="J40" s="36">
        <f t="shared" si="2"/>
        <v>4021365</v>
      </c>
      <c r="K40" s="36">
        <f t="shared" si="2"/>
        <v>182689</v>
      </c>
      <c r="L40" s="39">
        <f t="shared" si="2"/>
        <v>13117929</v>
      </c>
    </row>
    <row r="41" spans="1:12" s="6" customFormat="1" ht="16.5" customHeight="1">
      <c r="A41" s="50" t="str">
        <f>"前年"&amp;COUNTA(E27:E38)&amp;"月迄"</f>
        <v>前年12月迄</v>
      </c>
      <c r="B41" s="51"/>
      <c r="C41" s="37">
        <f ca="1">SUM(C15:(INDIRECT("c"&amp;COUNT($E27:$E38)+14)))</f>
        <v>7735563</v>
      </c>
      <c r="D41" s="37">
        <f ca="1">SUM(D15:(INDIRECT("d"&amp;COUNT($E27:$E38)+14)))</f>
        <v>581180914</v>
      </c>
      <c r="E41" s="37">
        <f ca="1">SUM(E15:(INDIRECT("e"&amp;COUNT($E27:$E38)+14)))</f>
        <v>7101087</v>
      </c>
      <c r="F41" s="37">
        <f ca="1">SUM(F15:(INDIRECT("f"&amp;COUNT($E27:$E38)+14)))</f>
        <v>536600570</v>
      </c>
      <c r="G41" s="37">
        <f ca="1">SUM(G15:(INDIRECT("g"&amp;COUNT($E27:$E38)+14)))</f>
        <v>384078</v>
      </c>
      <c r="H41" s="37">
        <f ca="1">SUM(H15:(INDIRECT("h"&amp;COUNT($E27:$E38)+14)))</f>
        <v>22767618</v>
      </c>
      <c r="I41" s="37">
        <f ca="1">SUM(I15:(INDIRECT("i"&amp;COUNT($E27:$E38)+14)))</f>
        <v>18211</v>
      </c>
      <c r="J41" s="37">
        <f ca="1">SUM(J15:(INDIRECT("j"&amp;COUNT($E27:$E38)+14)))</f>
        <v>6870642</v>
      </c>
      <c r="K41" s="37">
        <f ca="1">SUM(K15:(INDIRECT("k"&amp;COUNT($E27:$E38)+14)))</f>
        <v>232187</v>
      </c>
      <c r="L41" s="40">
        <f ca="1">SUM(L15:(INDIRECT("l"&amp;COUNT($E27:$E38)+14)))</f>
        <v>14942084</v>
      </c>
    </row>
    <row r="42" spans="1:12" s="6" customFormat="1" ht="16.5" customHeight="1" thickBot="1">
      <c r="A42" s="52" t="s">
        <v>24</v>
      </c>
      <c r="B42" s="53"/>
      <c r="C42" s="38">
        <f>C40-C41</f>
        <v>246586</v>
      </c>
      <c r="D42" s="38">
        <f aca="true" t="shared" si="3" ref="D42:L42">D40-D41</f>
        <v>17662807</v>
      </c>
      <c r="E42" s="38">
        <f t="shared" si="3"/>
        <v>298895</v>
      </c>
      <c r="F42" s="38">
        <f t="shared" si="3"/>
        <v>21748640</v>
      </c>
      <c r="G42" s="38">
        <f t="shared" si="3"/>
        <v>4258</v>
      </c>
      <c r="H42" s="38">
        <f t="shared" si="3"/>
        <v>587599</v>
      </c>
      <c r="I42" s="38">
        <f t="shared" si="3"/>
        <v>-7069</v>
      </c>
      <c r="J42" s="38">
        <f t="shared" si="3"/>
        <v>-2849277</v>
      </c>
      <c r="K42" s="38">
        <f t="shared" si="3"/>
        <v>-49498</v>
      </c>
      <c r="L42" s="41">
        <f t="shared" si="3"/>
        <v>-1824155</v>
      </c>
    </row>
    <row r="43" s="6" customFormat="1" ht="16.5" customHeight="1">
      <c r="A43" s="6" t="s">
        <v>25</v>
      </c>
    </row>
    <row r="44" s="6" customFormat="1" ht="16.5" customHeight="1"/>
    <row r="45" s="2" customFormat="1" ht="15" customHeight="1"/>
    <row r="46" s="2" customFormat="1" ht="15" customHeight="1"/>
    <row r="47" ht="12.75">
      <c r="E47" s="3"/>
    </row>
  </sheetData>
  <sheetProtection/>
  <mergeCells count="9">
    <mergeCell ref="A40:B40"/>
    <mergeCell ref="A41:B41"/>
    <mergeCell ref="A42:B42"/>
    <mergeCell ref="G4:H4"/>
    <mergeCell ref="I4:J4"/>
    <mergeCell ref="K4:L4"/>
    <mergeCell ref="A4:B5"/>
    <mergeCell ref="C4:D4"/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50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32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 thickBot="1">
      <c r="A14" s="11" t="s">
        <v>35</v>
      </c>
      <c r="B14" s="12" t="s">
        <v>23</v>
      </c>
      <c r="C14" s="19">
        <f aca="true" t="shared" si="0" ref="C14:L14">SUM(C15:C26)</f>
        <v>7735563</v>
      </c>
      <c r="D14" s="31">
        <f t="shared" si="0"/>
        <v>581180914</v>
      </c>
      <c r="E14" s="27">
        <f t="shared" si="0"/>
        <v>7101087</v>
      </c>
      <c r="F14" s="19">
        <f t="shared" si="0"/>
        <v>536600570</v>
      </c>
      <c r="G14" s="19">
        <f t="shared" si="0"/>
        <v>384078</v>
      </c>
      <c r="H14" s="19">
        <f t="shared" si="0"/>
        <v>22767618</v>
      </c>
      <c r="I14" s="19">
        <f t="shared" si="0"/>
        <v>18211</v>
      </c>
      <c r="J14" s="20">
        <f t="shared" si="0"/>
        <v>6870642</v>
      </c>
      <c r="K14" s="20">
        <f t="shared" si="0"/>
        <v>232187</v>
      </c>
      <c r="L14" s="20">
        <f t="shared" si="0"/>
        <v>14942084</v>
      </c>
    </row>
    <row r="15" spans="1:12" s="6" customFormat="1" ht="16.5" customHeight="1" thickTop="1">
      <c r="A15" s="13" t="s">
        <v>35</v>
      </c>
      <c r="B15" s="14" t="s">
        <v>3</v>
      </c>
      <c r="C15" s="21">
        <f aca="true" t="shared" si="1" ref="C15:C26">E15+G15+I15+K15</f>
        <v>461010</v>
      </c>
      <c r="D15" s="21">
        <f aca="true" t="shared" si="2" ref="D15:D26">F15+H15+J15+L15</f>
        <v>35584301</v>
      </c>
      <c r="E15" s="28">
        <v>434870</v>
      </c>
      <c r="F15" s="22">
        <v>34202008</v>
      </c>
      <c r="G15" s="22">
        <v>25547</v>
      </c>
      <c r="H15" s="22">
        <v>1237665</v>
      </c>
      <c r="I15" s="22">
        <v>593</v>
      </c>
      <c r="J15" s="22">
        <v>144628</v>
      </c>
      <c r="K15" s="22">
        <v>0</v>
      </c>
      <c r="L15" s="22">
        <v>0</v>
      </c>
    </row>
    <row r="16" spans="1:12" s="6" customFormat="1" ht="16.5" customHeight="1">
      <c r="A16" s="13"/>
      <c r="B16" s="14" t="s">
        <v>4</v>
      </c>
      <c r="C16" s="21">
        <f t="shared" si="1"/>
        <v>509564</v>
      </c>
      <c r="D16" s="21">
        <f t="shared" si="2"/>
        <v>34568687</v>
      </c>
      <c r="E16" s="28">
        <v>480219</v>
      </c>
      <c r="F16" s="22">
        <v>32962111</v>
      </c>
      <c r="G16" s="22">
        <v>28435</v>
      </c>
      <c r="H16" s="22">
        <v>1450324</v>
      </c>
      <c r="I16" s="22">
        <v>910</v>
      </c>
      <c r="J16" s="22">
        <v>156252</v>
      </c>
      <c r="K16" s="22">
        <v>0</v>
      </c>
      <c r="L16" s="22">
        <v>0</v>
      </c>
    </row>
    <row r="17" spans="1:12" s="6" customFormat="1" ht="16.5" customHeight="1">
      <c r="A17" s="13"/>
      <c r="B17" s="14" t="s">
        <v>5</v>
      </c>
      <c r="C17" s="21">
        <f t="shared" si="1"/>
        <v>874450</v>
      </c>
      <c r="D17" s="21">
        <f t="shared" si="2"/>
        <v>59301933</v>
      </c>
      <c r="E17" s="28">
        <v>841882</v>
      </c>
      <c r="F17" s="22">
        <v>57456926</v>
      </c>
      <c r="G17" s="22">
        <v>31845</v>
      </c>
      <c r="H17" s="22">
        <v>1700560</v>
      </c>
      <c r="I17" s="22">
        <v>723</v>
      </c>
      <c r="J17" s="22">
        <v>144447</v>
      </c>
      <c r="K17" s="22">
        <v>0</v>
      </c>
      <c r="L17" s="22">
        <v>0</v>
      </c>
    </row>
    <row r="18" spans="1:12" s="6" customFormat="1" ht="16.5" customHeight="1">
      <c r="A18" s="13"/>
      <c r="B18" s="14" t="s">
        <v>6</v>
      </c>
      <c r="C18" s="21">
        <f t="shared" si="1"/>
        <v>587928</v>
      </c>
      <c r="D18" s="21">
        <f t="shared" si="2"/>
        <v>40558770</v>
      </c>
      <c r="E18" s="28">
        <v>541051</v>
      </c>
      <c r="F18" s="22">
        <v>37923739</v>
      </c>
      <c r="G18" s="22">
        <v>32545</v>
      </c>
      <c r="H18" s="22">
        <v>1633849</v>
      </c>
      <c r="I18" s="22">
        <v>2158</v>
      </c>
      <c r="J18" s="22">
        <v>267735</v>
      </c>
      <c r="K18" s="22">
        <v>12174</v>
      </c>
      <c r="L18" s="22">
        <v>733447</v>
      </c>
    </row>
    <row r="19" spans="1:12" s="6" customFormat="1" ht="16.5" customHeight="1">
      <c r="A19" s="13"/>
      <c r="B19" s="14" t="s">
        <v>7</v>
      </c>
      <c r="C19" s="21">
        <f t="shared" si="1"/>
        <v>753813</v>
      </c>
      <c r="D19" s="21">
        <f t="shared" si="2"/>
        <v>54639245</v>
      </c>
      <c r="E19" s="28">
        <v>592309</v>
      </c>
      <c r="F19" s="22">
        <v>42357893</v>
      </c>
      <c r="G19" s="22">
        <v>32170</v>
      </c>
      <c r="H19" s="22">
        <v>1529737</v>
      </c>
      <c r="I19" s="22">
        <v>4136</v>
      </c>
      <c r="J19" s="22">
        <v>2423525</v>
      </c>
      <c r="K19" s="22">
        <v>125198</v>
      </c>
      <c r="L19" s="22">
        <v>8328090</v>
      </c>
    </row>
    <row r="20" spans="1:12" s="6" customFormat="1" ht="16.5" customHeight="1">
      <c r="A20" s="13"/>
      <c r="B20" s="14" t="s">
        <v>8</v>
      </c>
      <c r="C20" s="21">
        <f t="shared" si="1"/>
        <v>598785</v>
      </c>
      <c r="D20" s="21">
        <f t="shared" si="2"/>
        <v>42266134</v>
      </c>
      <c r="E20" s="28">
        <v>479967</v>
      </c>
      <c r="F20" s="22">
        <v>34479333</v>
      </c>
      <c r="G20" s="22">
        <v>21707</v>
      </c>
      <c r="H20" s="22">
        <v>1112062</v>
      </c>
      <c r="I20" s="22">
        <v>2600</v>
      </c>
      <c r="J20" s="22">
        <v>810152</v>
      </c>
      <c r="K20" s="22">
        <v>94511</v>
      </c>
      <c r="L20" s="22">
        <v>5864587</v>
      </c>
    </row>
    <row r="21" spans="1:12" s="6" customFormat="1" ht="16.5" customHeight="1">
      <c r="A21" s="13"/>
      <c r="B21" s="14" t="s">
        <v>9</v>
      </c>
      <c r="C21" s="21">
        <f t="shared" si="1"/>
        <v>628830</v>
      </c>
      <c r="D21" s="21">
        <f t="shared" si="2"/>
        <v>47171238</v>
      </c>
      <c r="E21" s="28">
        <v>603414</v>
      </c>
      <c r="F21" s="22">
        <v>45590132</v>
      </c>
      <c r="G21" s="22">
        <v>24024</v>
      </c>
      <c r="H21" s="22">
        <v>1196700</v>
      </c>
      <c r="I21" s="22">
        <v>1088</v>
      </c>
      <c r="J21" s="22">
        <v>368446</v>
      </c>
      <c r="K21" s="22">
        <v>304</v>
      </c>
      <c r="L21" s="22">
        <v>15960</v>
      </c>
    </row>
    <row r="22" spans="1:12" s="6" customFormat="1" ht="16.5" customHeight="1">
      <c r="A22" s="13"/>
      <c r="B22" s="14" t="s">
        <v>10</v>
      </c>
      <c r="C22" s="21">
        <f t="shared" si="1"/>
        <v>956093</v>
      </c>
      <c r="D22" s="21">
        <f t="shared" si="2"/>
        <v>72409113</v>
      </c>
      <c r="E22" s="28">
        <v>928504</v>
      </c>
      <c r="F22" s="22">
        <v>70490248</v>
      </c>
      <c r="G22" s="22">
        <v>27060</v>
      </c>
      <c r="H22" s="22">
        <v>1620906</v>
      </c>
      <c r="I22" s="22">
        <v>529</v>
      </c>
      <c r="J22" s="22">
        <v>297959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11</v>
      </c>
      <c r="C23" s="21">
        <f t="shared" si="1"/>
        <v>656896</v>
      </c>
      <c r="D23" s="21">
        <f t="shared" si="2"/>
        <v>54560902</v>
      </c>
      <c r="E23" s="28">
        <v>624522</v>
      </c>
      <c r="F23" s="22">
        <v>52273323</v>
      </c>
      <c r="G23" s="22">
        <v>31195</v>
      </c>
      <c r="H23" s="22">
        <v>1822329</v>
      </c>
      <c r="I23" s="22">
        <v>1179</v>
      </c>
      <c r="J23" s="22">
        <v>465250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12</v>
      </c>
      <c r="C24" s="21">
        <f t="shared" si="1"/>
        <v>454322</v>
      </c>
      <c r="D24" s="21">
        <f t="shared" si="2"/>
        <v>36702831</v>
      </c>
      <c r="E24" s="28">
        <v>422842</v>
      </c>
      <c r="F24" s="22">
        <v>34957859</v>
      </c>
      <c r="G24" s="22">
        <v>30573</v>
      </c>
      <c r="H24" s="22">
        <v>1468363</v>
      </c>
      <c r="I24" s="22">
        <v>907</v>
      </c>
      <c r="J24" s="22">
        <v>276609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13</v>
      </c>
      <c r="C25" s="21">
        <f t="shared" si="1"/>
        <v>453571</v>
      </c>
      <c r="D25" s="21">
        <f t="shared" si="2"/>
        <v>38223932</v>
      </c>
      <c r="E25" s="28">
        <v>425476</v>
      </c>
      <c r="F25" s="22">
        <v>36438741</v>
      </c>
      <c r="G25" s="22">
        <v>27088</v>
      </c>
      <c r="H25" s="22">
        <v>1356001</v>
      </c>
      <c r="I25" s="22">
        <v>1007</v>
      </c>
      <c r="J25" s="22">
        <v>429190</v>
      </c>
      <c r="K25" s="22">
        <v>0</v>
      </c>
      <c r="L25" s="22">
        <v>0</v>
      </c>
    </row>
    <row r="26" spans="1:12" s="6" customFormat="1" ht="16.5" customHeight="1">
      <c r="A26" s="15"/>
      <c r="B26" s="16" t="s">
        <v>14</v>
      </c>
      <c r="C26" s="23">
        <f t="shared" si="1"/>
        <v>800301</v>
      </c>
      <c r="D26" s="24">
        <f t="shared" si="2"/>
        <v>65193828</v>
      </c>
      <c r="E26" s="29">
        <v>726031</v>
      </c>
      <c r="F26" s="23">
        <v>57468257</v>
      </c>
      <c r="G26" s="23">
        <v>71889</v>
      </c>
      <c r="H26" s="23">
        <v>6639122</v>
      </c>
      <c r="I26" s="23">
        <v>2381</v>
      </c>
      <c r="J26" s="23">
        <v>1086449</v>
      </c>
      <c r="K26" s="23">
        <v>0</v>
      </c>
      <c r="L26" s="23">
        <v>0</v>
      </c>
    </row>
    <row r="27" s="6" customFormat="1" ht="16.5" customHeight="1">
      <c r="A27" s="6" t="s">
        <v>15</v>
      </c>
    </row>
    <row r="28" s="6" customFormat="1" ht="16.5" customHeight="1"/>
    <row r="29" s="2" customFormat="1" ht="15" customHeight="1"/>
    <row r="30" s="2" customFormat="1" ht="15" customHeight="1"/>
    <row r="31" ht="12.75">
      <c r="E31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51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 thickBot="1">
      <c r="A13" s="11" t="s">
        <v>34</v>
      </c>
      <c r="B13" s="12" t="s">
        <v>23</v>
      </c>
      <c r="C13" s="19">
        <f aca="true" t="shared" si="0" ref="C13:L13">SUM(C14:C25)</f>
        <v>8756640</v>
      </c>
      <c r="D13" s="31">
        <f t="shared" si="0"/>
        <v>634057995</v>
      </c>
      <c r="E13" s="27">
        <f t="shared" si="0"/>
        <v>8112312</v>
      </c>
      <c r="F13" s="19">
        <f t="shared" si="0"/>
        <v>589973063</v>
      </c>
      <c r="G13" s="19">
        <f t="shared" si="0"/>
        <v>430415</v>
      </c>
      <c r="H13" s="19">
        <f t="shared" si="0"/>
        <v>24424129</v>
      </c>
      <c r="I13" s="19">
        <f t="shared" si="0"/>
        <v>19127</v>
      </c>
      <c r="J13" s="20">
        <f t="shared" si="0"/>
        <v>7031995</v>
      </c>
      <c r="K13" s="20">
        <f t="shared" si="0"/>
        <v>194786</v>
      </c>
      <c r="L13" s="20">
        <f t="shared" si="0"/>
        <v>12628808</v>
      </c>
    </row>
    <row r="14" spans="1:12" s="6" customFormat="1" ht="16.5" customHeight="1" thickTop="1">
      <c r="A14" s="13" t="s">
        <v>34</v>
      </c>
      <c r="B14" s="14" t="s">
        <v>3</v>
      </c>
      <c r="C14" s="21">
        <f aca="true" t="shared" si="1" ref="C14:C25">E14+G14+I14+K14</f>
        <v>539760</v>
      </c>
      <c r="D14" s="21">
        <f aca="true" t="shared" si="2" ref="D14:D25">F14+H14+J14+L14</f>
        <v>38566624</v>
      </c>
      <c r="E14" s="28">
        <v>510685</v>
      </c>
      <c r="F14" s="22">
        <v>37119934</v>
      </c>
      <c r="G14" s="22">
        <v>28383</v>
      </c>
      <c r="H14" s="22">
        <v>1300183</v>
      </c>
      <c r="I14" s="22">
        <v>692</v>
      </c>
      <c r="J14" s="22">
        <v>146507</v>
      </c>
      <c r="K14" s="22">
        <v>0</v>
      </c>
      <c r="L14" s="22">
        <v>0</v>
      </c>
    </row>
    <row r="15" spans="1:12" s="6" customFormat="1" ht="16.5" customHeight="1">
      <c r="A15" s="13"/>
      <c r="B15" s="14" t="s">
        <v>4</v>
      </c>
      <c r="C15" s="21">
        <f t="shared" si="1"/>
        <v>637138</v>
      </c>
      <c r="D15" s="21">
        <f t="shared" si="2"/>
        <v>44662744</v>
      </c>
      <c r="E15" s="28">
        <v>601679</v>
      </c>
      <c r="F15" s="22">
        <v>42661607</v>
      </c>
      <c r="G15" s="22">
        <v>35150</v>
      </c>
      <c r="H15" s="22">
        <v>1922342</v>
      </c>
      <c r="I15" s="22">
        <v>309</v>
      </c>
      <c r="J15" s="22">
        <v>78795</v>
      </c>
      <c r="K15" s="22">
        <v>0</v>
      </c>
      <c r="L15" s="22">
        <v>0</v>
      </c>
    </row>
    <row r="16" spans="1:12" s="6" customFormat="1" ht="16.5" customHeight="1">
      <c r="A16" s="13"/>
      <c r="B16" s="14" t="s">
        <v>5</v>
      </c>
      <c r="C16" s="21">
        <f t="shared" si="1"/>
        <v>1029945</v>
      </c>
      <c r="D16" s="21">
        <f>F16+H16+J16+L16</f>
        <v>75303566</v>
      </c>
      <c r="E16" s="28">
        <v>986250</v>
      </c>
      <c r="F16" s="22">
        <v>72997003</v>
      </c>
      <c r="G16" s="22">
        <v>42709</v>
      </c>
      <c r="H16" s="22">
        <v>1945130</v>
      </c>
      <c r="I16" s="22">
        <v>986</v>
      </c>
      <c r="J16" s="22">
        <v>361433</v>
      </c>
      <c r="K16" s="22">
        <v>0</v>
      </c>
      <c r="L16" s="22">
        <v>0</v>
      </c>
    </row>
    <row r="17" spans="1:12" s="6" customFormat="1" ht="16.5" customHeight="1">
      <c r="A17" s="13"/>
      <c r="B17" s="14" t="s">
        <v>6</v>
      </c>
      <c r="C17" s="21">
        <f t="shared" si="1"/>
        <v>659212</v>
      </c>
      <c r="D17" s="21">
        <f t="shared" si="2"/>
        <v>44748149</v>
      </c>
      <c r="E17" s="28">
        <v>619525</v>
      </c>
      <c r="F17" s="22">
        <v>42413714</v>
      </c>
      <c r="G17" s="22">
        <v>30737</v>
      </c>
      <c r="H17" s="22">
        <v>1367707</v>
      </c>
      <c r="I17" s="22">
        <v>3426</v>
      </c>
      <c r="J17" s="22">
        <v>614474</v>
      </c>
      <c r="K17" s="22">
        <v>5524</v>
      </c>
      <c r="L17" s="22">
        <v>352254</v>
      </c>
    </row>
    <row r="18" spans="1:12" s="6" customFormat="1" ht="16.5" customHeight="1">
      <c r="A18" s="13"/>
      <c r="B18" s="14" t="s">
        <v>7</v>
      </c>
      <c r="C18" s="21">
        <f t="shared" si="1"/>
        <v>817666</v>
      </c>
      <c r="D18" s="21">
        <f t="shared" si="2"/>
        <v>57726155</v>
      </c>
      <c r="E18" s="28">
        <v>650184</v>
      </c>
      <c r="F18" s="22">
        <v>45078967</v>
      </c>
      <c r="G18" s="22">
        <v>34791</v>
      </c>
      <c r="H18" s="22">
        <v>1509404</v>
      </c>
      <c r="I18" s="22">
        <v>4537</v>
      </c>
      <c r="J18" s="22">
        <v>2410872</v>
      </c>
      <c r="K18" s="22">
        <v>128154</v>
      </c>
      <c r="L18" s="22">
        <v>8726912</v>
      </c>
    </row>
    <row r="19" spans="1:12" s="6" customFormat="1" ht="16.5" customHeight="1">
      <c r="A19" s="13"/>
      <c r="B19" s="14" t="s">
        <v>8</v>
      </c>
      <c r="C19" s="21">
        <f t="shared" si="1"/>
        <v>686583</v>
      </c>
      <c r="D19" s="21">
        <f t="shared" si="2"/>
        <v>47669850</v>
      </c>
      <c r="E19" s="28">
        <v>594391</v>
      </c>
      <c r="F19" s="22">
        <v>42236830</v>
      </c>
      <c r="G19" s="22">
        <v>31637</v>
      </c>
      <c r="H19" s="22">
        <v>1460678</v>
      </c>
      <c r="I19" s="22">
        <v>727</v>
      </c>
      <c r="J19" s="22">
        <v>444036</v>
      </c>
      <c r="K19" s="22">
        <v>59828</v>
      </c>
      <c r="L19" s="22">
        <v>3528306</v>
      </c>
    </row>
    <row r="20" spans="1:12" s="6" customFormat="1" ht="16.5" customHeight="1">
      <c r="A20" s="13"/>
      <c r="B20" s="14" t="s">
        <v>9</v>
      </c>
      <c r="C20" s="21">
        <f t="shared" si="1"/>
        <v>669295</v>
      </c>
      <c r="D20" s="21">
        <f t="shared" si="2"/>
        <v>44435798</v>
      </c>
      <c r="E20" s="28">
        <v>641471</v>
      </c>
      <c r="F20" s="22">
        <v>42875056</v>
      </c>
      <c r="G20" s="22">
        <v>25579</v>
      </c>
      <c r="H20" s="22">
        <v>1034345</v>
      </c>
      <c r="I20" s="22">
        <v>965</v>
      </c>
      <c r="J20" s="22">
        <v>505061</v>
      </c>
      <c r="K20" s="22">
        <v>1280</v>
      </c>
      <c r="L20" s="22">
        <v>21336</v>
      </c>
    </row>
    <row r="21" spans="1:12" s="6" customFormat="1" ht="16.5" customHeight="1">
      <c r="A21" s="13"/>
      <c r="B21" s="14" t="s">
        <v>10</v>
      </c>
      <c r="C21" s="21">
        <f t="shared" si="1"/>
        <v>1247950</v>
      </c>
      <c r="D21" s="21">
        <f t="shared" si="2"/>
        <v>86319824</v>
      </c>
      <c r="E21" s="28">
        <v>1213575</v>
      </c>
      <c r="F21" s="22">
        <v>84424019</v>
      </c>
      <c r="G21" s="22">
        <v>33741</v>
      </c>
      <c r="H21" s="22">
        <v>1632030</v>
      </c>
      <c r="I21" s="22">
        <v>634</v>
      </c>
      <c r="J21" s="22">
        <v>263775</v>
      </c>
      <c r="K21" s="22">
        <v>0</v>
      </c>
      <c r="L21" s="22">
        <v>0</v>
      </c>
    </row>
    <row r="22" spans="1:12" s="6" customFormat="1" ht="16.5" customHeight="1">
      <c r="A22" s="13"/>
      <c r="B22" s="14" t="s">
        <v>11</v>
      </c>
      <c r="C22" s="21">
        <f t="shared" si="1"/>
        <v>763796</v>
      </c>
      <c r="D22" s="21">
        <f t="shared" si="2"/>
        <v>56313006</v>
      </c>
      <c r="E22" s="28">
        <v>734563</v>
      </c>
      <c r="F22" s="22">
        <v>54391861</v>
      </c>
      <c r="G22" s="22">
        <v>28440</v>
      </c>
      <c r="H22" s="22">
        <v>1657332</v>
      </c>
      <c r="I22" s="22">
        <v>793</v>
      </c>
      <c r="J22" s="22">
        <v>263813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12</v>
      </c>
      <c r="C23" s="21">
        <f t="shared" si="1"/>
        <v>524564</v>
      </c>
      <c r="D23" s="21">
        <f t="shared" si="2"/>
        <v>38939906</v>
      </c>
      <c r="E23" s="28">
        <v>494030</v>
      </c>
      <c r="F23" s="22">
        <v>36989815</v>
      </c>
      <c r="G23" s="22">
        <v>28503</v>
      </c>
      <c r="H23" s="22">
        <v>1429300</v>
      </c>
      <c r="I23" s="22">
        <v>2031</v>
      </c>
      <c r="J23" s="22">
        <v>520791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13</v>
      </c>
      <c r="C24" s="21">
        <f t="shared" si="1"/>
        <v>439116</v>
      </c>
      <c r="D24" s="21">
        <f t="shared" si="2"/>
        <v>34961864</v>
      </c>
      <c r="E24" s="28">
        <v>411466</v>
      </c>
      <c r="F24" s="22">
        <v>33277057</v>
      </c>
      <c r="G24" s="22">
        <v>25395</v>
      </c>
      <c r="H24" s="22">
        <v>1287937</v>
      </c>
      <c r="I24" s="22">
        <v>2255</v>
      </c>
      <c r="J24" s="22">
        <v>396870</v>
      </c>
      <c r="K24" s="22">
        <v>0</v>
      </c>
      <c r="L24" s="22">
        <v>0</v>
      </c>
    </row>
    <row r="25" spans="1:12" s="6" customFormat="1" ht="16.5" customHeight="1">
      <c r="A25" s="15"/>
      <c r="B25" s="16" t="s">
        <v>14</v>
      </c>
      <c r="C25" s="23">
        <f t="shared" si="1"/>
        <v>741615</v>
      </c>
      <c r="D25" s="24">
        <f t="shared" si="2"/>
        <v>64410509</v>
      </c>
      <c r="E25" s="29">
        <v>654493</v>
      </c>
      <c r="F25" s="23">
        <v>55507200</v>
      </c>
      <c r="G25" s="23">
        <v>85350</v>
      </c>
      <c r="H25" s="23">
        <v>7877741</v>
      </c>
      <c r="I25" s="23">
        <v>1772</v>
      </c>
      <c r="J25" s="23">
        <v>1025568</v>
      </c>
      <c r="K25" s="23">
        <v>0</v>
      </c>
      <c r="L25" s="23">
        <v>0</v>
      </c>
    </row>
    <row r="26" s="6" customFormat="1" ht="16.5" customHeight="1">
      <c r="A26" s="6" t="s">
        <v>15</v>
      </c>
    </row>
    <row r="27" s="6" customFormat="1" ht="16.5" customHeight="1"/>
    <row r="28" s="2" customFormat="1" ht="15" customHeight="1"/>
    <row r="29" s="2" customFormat="1" ht="15" customHeight="1"/>
    <row r="30" ht="12.75">
      <c r="E30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52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 thickBot="1">
      <c r="A12" s="11" t="s">
        <v>33</v>
      </c>
      <c r="B12" s="12" t="s">
        <v>23</v>
      </c>
      <c r="C12" s="19">
        <f aca="true" t="shared" si="0" ref="C12:L12">SUM(C13:C24)</f>
        <v>9165165</v>
      </c>
      <c r="D12" s="31">
        <f t="shared" si="0"/>
        <v>631643885</v>
      </c>
      <c r="E12" s="27">
        <f t="shared" si="0"/>
        <v>8447437</v>
      </c>
      <c r="F12" s="19">
        <f t="shared" si="0"/>
        <v>583716079</v>
      </c>
      <c r="G12" s="19">
        <f t="shared" si="0"/>
        <v>457945</v>
      </c>
      <c r="H12" s="19">
        <f t="shared" si="0"/>
        <v>24101962</v>
      </c>
      <c r="I12" s="19">
        <f t="shared" si="0"/>
        <v>28400</v>
      </c>
      <c r="J12" s="20">
        <f t="shared" si="0"/>
        <v>8750044</v>
      </c>
      <c r="K12" s="20">
        <f t="shared" si="0"/>
        <v>231383</v>
      </c>
      <c r="L12" s="20">
        <f t="shared" si="0"/>
        <v>15075800</v>
      </c>
    </row>
    <row r="13" spans="1:12" s="6" customFormat="1" ht="16.5" customHeight="1" thickTop="1">
      <c r="A13" s="13" t="s">
        <v>33</v>
      </c>
      <c r="B13" s="14" t="s">
        <v>3</v>
      </c>
      <c r="C13" s="21">
        <f aca="true" t="shared" si="1" ref="C13:C24">E13+G13+I13+K13</f>
        <v>565449</v>
      </c>
      <c r="D13" s="21">
        <f aca="true" t="shared" si="2" ref="D13:D24">F13+H13+J13+L13</f>
        <v>40377068</v>
      </c>
      <c r="E13" s="28">
        <v>535115</v>
      </c>
      <c r="F13" s="22">
        <v>38763797</v>
      </c>
      <c r="G13" s="22">
        <v>29491</v>
      </c>
      <c r="H13" s="22">
        <v>1433112</v>
      </c>
      <c r="I13" s="22">
        <v>843</v>
      </c>
      <c r="J13" s="22">
        <v>180159</v>
      </c>
      <c r="K13" s="22">
        <v>0</v>
      </c>
      <c r="L13" s="22">
        <v>0</v>
      </c>
    </row>
    <row r="14" spans="1:12" s="6" customFormat="1" ht="16.5" customHeight="1">
      <c r="A14" s="13"/>
      <c r="B14" s="14" t="s">
        <v>4</v>
      </c>
      <c r="C14" s="21">
        <f t="shared" si="1"/>
        <v>659189</v>
      </c>
      <c r="D14" s="21">
        <f t="shared" si="2"/>
        <v>43110106</v>
      </c>
      <c r="E14" s="28">
        <v>625882</v>
      </c>
      <c r="F14" s="22">
        <v>41029112</v>
      </c>
      <c r="G14" s="22">
        <v>31790</v>
      </c>
      <c r="H14" s="22">
        <v>1790201</v>
      </c>
      <c r="I14" s="22">
        <v>1517</v>
      </c>
      <c r="J14" s="22">
        <v>290793</v>
      </c>
      <c r="K14" s="22">
        <v>0</v>
      </c>
      <c r="L14" s="22">
        <v>0</v>
      </c>
    </row>
    <row r="15" spans="1:12" s="6" customFormat="1" ht="16.5" customHeight="1">
      <c r="A15" s="13"/>
      <c r="B15" s="14" t="s">
        <v>5</v>
      </c>
      <c r="C15" s="21">
        <f t="shared" si="1"/>
        <v>1140989</v>
      </c>
      <c r="D15" s="21">
        <f t="shared" si="2"/>
        <v>69171354</v>
      </c>
      <c r="E15" s="28">
        <v>1096252</v>
      </c>
      <c r="F15" s="22">
        <v>66861583</v>
      </c>
      <c r="G15" s="22">
        <v>43649</v>
      </c>
      <c r="H15" s="22">
        <v>2098320</v>
      </c>
      <c r="I15" s="22">
        <v>1088</v>
      </c>
      <c r="J15" s="22">
        <v>211451</v>
      </c>
      <c r="K15" s="22">
        <v>0</v>
      </c>
      <c r="L15" s="22">
        <v>0</v>
      </c>
    </row>
    <row r="16" spans="1:12" s="6" customFormat="1" ht="16.5" customHeight="1">
      <c r="A16" s="13"/>
      <c r="B16" s="14" t="s">
        <v>6</v>
      </c>
      <c r="C16" s="21">
        <f t="shared" si="1"/>
        <v>730157</v>
      </c>
      <c r="D16" s="21">
        <f t="shared" si="2"/>
        <v>45255056</v>
      </c>
      <c r="E16" s="28">
        <v>678965</v>
      </c>
      <c r="F16" s="22">
        <v>42102794</v>
      </c>
      <c r="G16" s="22">
        <v>39927</v>
      </c>
      <c r="H16" s="22">
        <v>1819405</v>
      </c>
      <c r="I16" s="22">
        <v>3054</v>
      </c>
      <c r="J16" s="22">
        <v>794813</v>
      </c>
      <c r="K16" s="22">
        <v>8211</v>
      </c>
      <c r="L16" s="22">
        <v>538044</v>
      </c>
    </row>
    <row r="17" spans="1:12" s="6" customFormat="1" ht="16.5" customHeight="1">
      <c r="A17" s="13"/>
      <c r="B17" s="14" t="s">
        <v>7</v>
      </c>
      <c r="C17" s="21">
        <f t="shared" si="1"/>
        <v>847492</v>
      </c>
      <c r="D17" s="21">
        <f t="shared" si="2"/>
        <v>54859729</v>
      </c>
      <c r="E17" s="28">
        <v>656440</v>
      </c>
      <c r="F17" s="22">
        <v>41151089</v>
      </c>
      <c r="G17" s="22">
        <v>38886</v>
      </c>
      <c r="H17" s="22">
        <v>1486660</v>
      </c>
      <c r="I17" s="22">
        <v>5160</v>
      </c>
      <c r="J17" s="22">
        <v>2440139</v>
      </c>
      <c r="K17" s="22">
        <v>147006</v>
      </c>
      <c r="L17" s="22">
        <v>9781841</v>
      </c>
    </row>
    <row r="18" spans="1:12" s="6" customFormat="1" ht="16.5" customHeight="1">
      <c r="A18" s="13"/>
      <c r="B18" s="14" t="s">
        <v>8</v>
      </c>
      <c r="C18" s="21">
        <f t="shared" si="1"/>
        <v>652307</v>
      </c>
      <c r="D18" s="21">
        <f t="shared" si="2"/>
        <v>45851557</v>
      </c>
      <c r="E18" s="28">
        <v>544774</v>
      </c>
      <c r="F18" s="22">
        <v>39068125</v>
      </c>
      <c r="G18" s="22">
        <v>30005</v>
      </c>
      <c r="H18" s="22">
        <v>1382972</v>
      </c>
      <c r="I18" s="22">
        <v>1950</v>
      </c>
      <c r="J18" s="22">
        <v>668485</v>
      </c>
      <c r="K18" s="22">
        <v>75578</v>
      </c>
      <c r="L18" s="22">
        <v>4731975</v>
      </c>
    </row>
    <row r="19" spans="1:12" s="6" customFormat="1" ht="16.5" customHeight="1">
      <c r="A19" s="13"/>
      <c r="B19" s="14" t="s">
        <v>9</v>
      </c>
      <c r="C19" s="21">
        <f t="shared" si="1"/>
        <v>661156</v>
      </c>
      <c r="D19" s="21">
        <f t="shared" si="2"/>
        <v>46577839</v>
      </c>
      <c r="E19" s="28">
        <v>629836</v>
      </c>
      <c r="F19" s="22">
        <v>44313217</v>
      </c>
      <c r="G19" s="22">
        <v>27711</v>
      </c>
      <c r="H19" s="22">
        <v>1191192</v>
      </c>
      <c r="I19" s="22">
        <v>3261</v>
      </c>
      <c r="J19" s="22">
        <v>1061082</v>
      </c>
      <c r="K19" s="22">
        <v>348</v>
      </c>
      <c r="L19" s="22">
        <v>12348</v>
      </c>
    </row>
    <row r="20" spans="1:12" s="6" customFormat="1" ht="16.5" customHeight="1">
      <c r="A20" s="13"/>
      <c r="B20" s="14" t="s">
        <v>10</v>
      </c>
      <c r="C20" s="21">
        <f t="shared" si="1"/>
        <v>1228526</v>
      </c>
      <c r="D20" s="21">
        <f t="shared" si="2"/>
        <v>85026631</v>
      </c>
      <c r="E20" s="28">
        <v>1191984</v>
      </c>
      <c r="F20" s="22">
        <v>83243540</v>
      </c>
      <c r="G20" s="22">
        <v>34614</v>
      </c>
      <c r="H20" s="22">
        <v>1504402</v>
      </c>
      <c r="I20" s="22">
        <v>1688</v>
      </c>
      <c r="J20" s="22">
        <v>267097</v>
      </c>
      <c r="K20" s="22">
        <v>240</v>
      </c>
      <c r="L20" s="22">
        <v>11592</v>
      </c>
    </row>
    <row r="21" spans="1:12" s="6" customFormat="1" ht="16.5" customHeight="1">
      <c r="A21" s="13"/>
      <c r="B21" s="14" t="s">
        <v>11</v>
      </c>
      <c r="C21" s="21">
        <f t="shared" si="1"/>
        <v>805138</v>
      </c>
      <c r="D21" s="21">
        <f t="shared" si="2"/>
        <v>58120395</v>
      </c>
      <c r="E21" s="28">
        <v>766596</v>
      </c>
      <c r="F21" s="22">
        <v>56045798</v>
      </c>
      <c r="G21" s="22">
        <v>36025</v>
      </c>
      <c r="H21" s="22">
        <v>1752593</v>
      </c>
      <c r="I21" s="22">
        <v>2517</v>
      </c>
      <c r="J21" s="22">
        <v>322004</v>
      </c>
      <c r="K21" s="22">
        <v>0</v>
      </c>
      <c r="L21" s="22">
        <v>0</v>
      </c>
    </row>
    <row r="22" spans="1:12" s="6" customFormat="1" ht="16.5" customHeight="1">
      <c r="A22" s="13"/>
      <c r="B22" s="14" t="s">
        <v>12</v>
      </c>
      <c r="C22" s="21">
        <f t="shared" si="1"/>
        <v>484830</v>
      </c>
      <c r="D22" s="21">
        <f t="shared" si="2"/>
        <v>38654751</v>
      </c>
      <c r="E22" s="28">
        <v>451770</v>
      </c>
      <c r="F22" s="22">
        <v>36775257</v>
      </c>
      <c r="G22" s="22">
        <v>30563</v>
      </c>
      <c r="H22" s="22">
        <v>1442052</v>
      </c>
      <c r="I22" s="22">
        <v>2497</v>
      </c>
      <c r="J22" s="22">
        <v>437442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13</v>
      </c>
      <c r="C23" s="21">
        <f t="shared" si="1"/>
        <v>505217</v>
      </c>
      <c r="D23" s="21">
        <f t="shared" si="2"/>
        <v>36149408</v>
      </c>
      <c r="E23" s="28">
        <v>475679</v>
      </c>
      <c r="F23" s="22">
        <v>34237460</v>
      </c>
      <c r="G23" s="22">
        <v>28014</v>
      </c>
      <c r="H23" s="22">
        <v>1283940</v>
      </c>
      <c r="I23" s="22">
        <v>1524</v>
      </c>
      <c r="J23" s="22">
        <v>628008</v>
      </c>
      <c r="K23" s="22">
        <v>0</v>
      </c>
      <c r="L23" s="22">
        <v>0</v>
      </c>
    </row>
    <row r="24" spans="1:12" s="6" customFormat="1" ht="16.5" customHeight="1">
      <c r="A24" s="15"/>
      <c r="B24" s="16" t="s">
        <v>14</v>
      </c>
      <c r="C24" s="23">
        <f t="shared" si="1"/>
        <v>884715</v>
      </c>
      <c r="D24" s="24">
        <f t="shared" si="2"/>
        <v>68489991</v>
      </c>
      <c r="E24" s="29">
        <v>794144</v>
      </c>
      <c r="F24" s="23">
        <v>60124307</v>
      </c>
      <c r="G24" s="23">
        <v>87270</v>
      </c>
      <c r="H24" s="23">
        <v>6917113</v>
      </c>
      <c r="I24" s="23">
        <v>3301</v>
      </c>
      <c r="J24" s="23">
        <v>1448571</v>
      </c>
      <c r="K24" s="23">
        <v>0</v>
      </c>
      <c r="L24" s="23">
        <v>0</v>
      </c>
    </row>
    <row r="25" s="6" customFormat="1" ht="16.5" customHeight="1">
      <c r="A25" s="6" t="s">
        <v>15</v>
      </c>
    </row>
    <row r="26" s="6" customFormat="1" ht="16.5" customHeight="1"/>
    <row r="27" s="2" customFormat="1" ht="15" customHeight="1"/>
    <row r="28" s="2" customFormat="1" ht="15" customHeight="1"/>
    <row r="29" ht="12.75">
      <c r="E29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53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 thickBot="1">
      <c r="A11" s="11" t="s">
        <v>32</v>
      </c>
      <c r="B11" s="12" t="s">
        <v>23</v>
      </c>
      <c r="C11" s="19">
        <f aca="true" t="shared" si="0" ref="C11:L11">SUM(C12:C23)</f>
        <v>9715056</v>
      </c>
      <c r="D11" s="31">
        <f>SUM(D12:D23)</f>
        <v>697995229</v>
      </c>
      <c r="E11" s="27">
        <f t="shared" si="0"/>
        <v>8958646</v>
      </c>
      <c r="F11" s="19">
        <f t="shared" si="0"/>
        <v>645562713</v>
      </c>
      <c r="G11" s="19">
        <f t="shared" si="0"/>
        <v>503110</v>
      </c>
      <c r="H11" s="19">
        <f t="shared" si="0"/>
        <v>27868029</v>
      </c>
      <c r="I11" s="19">
        <f t="shared" si="0"/>
        <v>28383</v>
      </c>
      <c r="J11" s="20">
        <f t="shared" si="0"/>
        <v>9283627</v>
      </c>
      <c r="K11" s="20">
        <f t="shared" si="0"/>
        <v>224917</v>
      </c>
      <c r="L11" s="20">
        <f t="shared" si="0"/>
        <v>15280860</v>
      </c>
    </row>
    <row r="12" spans="1:12" s="6" customFormat="1" ht="16.5" customHeight="1" thickTop="1">
      <c r="A12" s="13" t="s">
        <v>32</v>
      </c>
      <c r="B12" s="14" t="s">
        <v>3</v>
      </c>
      <c r="C12" s="21">
        <f aca="true" t="shared" si="1" ref="C12:C23">E12+G12+I12+K12</f>
        <v>581165</v>
      </c>
      <c r="D12" s="21">
        <f aca="true" t="shared" si="2" ref="D12:D23">F12+H12+J12+L12</f>
        <v>40818647</v>
      </c>
      <c r="E12" s="28">
        <v>552333</v>
      </c>
      <c r="F12" s="22">
        <v>38852671</v>
      </c>
      <c r="G12" s="22">
        <v>26306</v>
      </c>
      <c r="H12" s="22">
        <v>1366526</v>
      </c>
      <c r="I12" s="22">
        <v>2526</v>
      </c>
      <c r="J12" s="22">
        <v>599450</v>
      </c>
      <c r="K12" s="22">
        <v>0</v>
      </c>
      <c r="L12" s="22">
        <v>0</v>
      </c>
    </row>
    <row r="13" spans="1:12" s="6" customFormat="1" ht="16.5" customHeight="1">
      <c r="A13" s="13"/>
      <c r="B13" s="14" t="s">
        <v>4</v>
      </c>
      <c r="C13" s="21">
        <f t="shared" si="1"/>
        <v>776932</v>
      </c>
      <c r="D13" s="21">
        <f t="shared" si="2"/>
        <v>49501542</v>
      </c>
      <c r="E13" s="28">
        <v>736357</v>
      </c>
      <c r="F13" s="22">
        <v>47208229</v>
      </c>
      <c r="G13" s="22">
        <v>38507</v>
      </c>
      <c r="H13" s="22">
        <v>1900381</v>
      </c>
      <c r="I13" s="22">
        <v>2068</v>
      </c>
      <c r="J13" s="22">
        <v>392932</v>
      </c>
      <c r="K13" s="22">
        <v>0</v>
      </c>
      <c r="L13" s="22">
        <v>0</v>
      </c>
    </row>
    <row r="14" spans="1:12" s="6" customFormat="1" ht="16.5" customHeight="1">
      <c r="A14" s="13"/>
      <c r="B14" s="14" t="s">
        <v>5</v>
      </c>
      <c r="C14" s="21">
        <f t="shared" si="1"/>
        <v>1247203</v>
      </c>
      <c r="D14" s="21">
        <f t="shared" si="2"/>
        <v>88295049</v>
      </c>
      <c r="E14" s="28">
        <v>1194485</v>
      </c>
      <c r="F14" s="22">
        <v>85086591</v>
      </c>
      <c r="G14" s="22">
        <v>49754</v>
      </c>
      <c r="H14" s="22">
        <v>2656766</v>
      </c>
      <c r="I14" s="22">
        <v>2700</v>
      </c>
      <c r="J14" s="22">
        <v>525484</v>
      </c>
      <c r="K14" s="22">
        <v>264</v>
      </c>
      <c r="L14" s="22">
        <v>26208</v>
      </c>
    </row>
    <row r="15" spans="1:12" s="6" customFormat="1" ht="16.5" customHeight="1">
      <c r="A15" s="13"/>
      <c r="B15" s="14" t="s">
        <v>6</v>
      </c>
      <c r="C15" s="21">
        <f t="shared" si="1"/>
        <v>676012</v>
      </c>
      <c r="D15" s="21">
        <f t="shared" si="2"/>
        <v>48807135</v>
      </c>
      <c r="E15" s="28">
        <v>629670</v>
      </c>
      <c r="F15" s="22">
        <v>45985155</v>
      </c>
      <c r="G15" s="22">
        <v>37757</v>
      </c>
      <c r="H15" s="22">
        <v>1813209</v>
      </c>
      <c r="I15" s="22">
        <v>2955</v>
      </c>
      <c r="J15" s="22">
        <v>644757</v>
      </c>
      <c r="K15" s="22">
        <v>5630</v>
      </c>
      <c r="L15" s="22">
        <v>364014</v>
      </c>
    </row>
    <row r="16" spans="1:12" s="6" customFormat="1" ht="16.5" customHeight="1">
      <c r="A16" s="13"/>
      <c r="B16" s="14" t="s">
        <v>7</v>
      </c>
      <c r="C16" s="21">
        <f t="shared" si="1"/>
        <v>824990</v>
      </c>
      <c r="D16" s="21">
        <f t="shared" si="2"/>
        <v>58404907</v>
      </c>
      <c r="E16" s="28">
        <v>644599</v>
      </c>
      <c r="F16" s="22">
        <v>44448257</v>
      </c>
      <c r="G16" s="22">
        <v>38799</v>
      </c>
      <c r="H16" s="22">
        <v>1656500</v>
      </c>
      <c r="I16" s="22">
        <v>5210</v>
      </c>
      <c r="J16" s="22">
        <v>2396017</v>
      </c>
      <c r="K16" s="22">
        <v>136382</v>
      </c>
      <c r="L16" s="22">
        <v>9904133</v>
      </c>
    </row>
    <row r="17" spans="1:12" s="6" customFormat="1" ht="16.5" customHeight="1">
      <c r="A17" s="13"/>
      <c r="B17" s="14" t="s">
        <v>8</v>
      </c>
      <c r="C17" s="21">
        <f t="shared" si="1"/>
        <v>649622</v>
      </c>
      <c r="D17" s="21">
        <f t="shared" si="2"/>
        <v>46565230</v>
      </c>
      <c r="E17" s="28">
        <v>541015</v>
      </c>
      <c r="F17" s="22">
        <v>40275465</v>
      </c>
      <c r="G17" s="22">
        <v>26029</v>
      </c>
      <c r="H17" s="22">
        <v>1172660</v>
      </c>
      <c r="I17" s="22">
        <v>233</v>
      </c>
      <c r="J17" s="22">
        <v>141520</v>
      </c>
      <c r="K17" s="22">
        <v>82345</v>
      </c>
      <c r="L17" s="22">
        <v>4975585</v>
      </c>
    </row>
    <row r="18" spans="1:12" s="6" customFormat="1" ht="16.5" customHeight="1">
      <c r="A18" s="13"/>
      <c r="B18" s="14" t="s">
        <v>9</v>
      </c>
      <c r="C18" s="21">
        <f t="shared" si="1"/>
        <v>674279</v>
      </c>
      <c r="D18" s="21">
        <f t="shared" si="2"/>
        <v>46048645</v>
      </c>
      <c r="E18" s="28">
        <v>642964</v>
      </c>
      <c r="F18" s="22">
        <v>44183966</v>
      </c>
      <c r="G18" s="22">
        <v>29436</v>
      </c>
      <c r="H18" s="22">
        <v>1303626</v>
      </c>
      <c r="I18" s="22">
        <v>1663</v>
      </c>
      <c r="J18" s="22">
        <v>552233</v>
      </c>
      <c r="K18" s="22">
        <v>216</v>
      </c>
      <c r="L18" s="22">
        <v>8820</v>
      </c>
    </row>
    <row r="19" spans="1:12" s="6" customFormat="1" ht="16.5" customHeight="1">
      <c r="A19" s="13"/>
      <c r="B19" s="14" t="s">
        <v>10</v>
      </c>
      <c r="C19" s="21">
        <f t="shared" si="1"/>
        <v>1260725</v>
      </c>
      <c r="D19" s="21">
        <f t="shared" si="2"/>
        <v>90403302</v>
      </c>
      <c r="E19" s="28">
        <v>1216279</v>
      </c>
      <c r="F19" s="22">
        <v>87810671</v>
      </c>
      <c r="G19" s="22">
        <v>43162</v>
      </c>
      <c r="H19" s="22">
        <v>2111218</v>
      </c>
      <c r="I19" s="22">
        <v>1204</v>
      </c>
      <c r="J19" s="22">
        <v>479313</v>
      </c>
      <c r="K19" s="22">
        <v>80</v>
      </c>
      <c r="L19" s="22">
        <v>2100</v>
      </c>
    </row>
    <row r="20" spans="1:12" s="6" customFormat="1" ht="16.5" customHeight="1">
      <c r="A20" s="13"/>
      <c r="B20" s="14" t="s">
        <v>11</v>
      </c>
      <c r="C20" s="21">
        <f t="shared" si="1"/>
        <v>826270</v>
      </c>
      <c r="D20" s="21">
        <f t="shared" si="2"/>
        <v>59814225</v>
      </c>
      <c r="E20" s="28">
        <v>785372</v>
      </c>
      <c r="F20" s="22">
        <v>57469422</v>
      </c>
      <c r="G20" s="22">
        <v>39590</v>
      </c>
      <c r="H20" s="22">
        <v>1986704</v>
      </c>
      <c r="I20" s="22">
        <v>1308</v>
      </c>
      <c r="J20" s="22">
        <v>358099</v>
      </c>
      <c r="K20" s="22">
        <v>0</v>
      </c>
      <c r="L20" s="22">
        <v>0</v>
      </c>
    </row>
    <row r="21" spans="1:12" s="6" customFormat="1" ht="16.5" customHeight="1">
      <c r="A21" s="13"/>
      <c r="B21" s="14" t="s">
        <v>12</v>
      </c>
      <c r="C21" s="21">
        <f t="shared" si="1"/>
        <v>533122</v>
      </c>
      <c r="D21" s="21">
        <f t="shared" si="2"/>
        <v>40760600</v>
      </c>
      <c r="E21" s="28">
        <v>499742</v>
      </c>
      <c r="F21" s="22">
        <v>38716112</v>
      </c>
      <c r="G21" s="22">
        <v>31459</v>
      </c>
      <c r="H21" s="22">
        <v>1510188</v>
      </c>
      <c r="I21" s="22">
        <v>1921</v>
      </c>
      <c r="J21" s="22">
        <v>534300</v>
      </c>
      <c r="K21" s="22">
        <v>0</v>
      </c>
      <c r="L21" s="22">
        <v>0</v>
      </c>
    </row>
    <row r="22" spans="1:12" s="6" customFormat="1" ht="16.5" customHeight="1">
      <c r="A22" s="13"/>
      <c r="B22" s="14" t="s">
        <v>13</v>
      </c>
      <c r="C22" s="21">
        <f t="shared" si="1"/>
        <v>602434</v>
      </c>
      <c r="D22" s="21">
        <f t="shared" si="2"/>
        <v>46812618</v>
      </c>
      <c r="E22" s="28">
        <v>565069</v>
      </c>
      <c r="F22" s="22">
        <v>44118082</v>
      </c>
      <c r="G22" s="22">
        <v>33744</v>
      </c>
      <c r="H22" s="22">
        <v>1540807</v>
      </c>
      <c r="I22" s="22">
        <v>3621</v>
      </c>
      <c r="J22" s="22">
        <v>1153729</v>
      </c>
      <c r="K22" s="22">
        <v>0</v>
      </c>
      <c r="L22" s="22">
        <v>0</v>
      </c>
    </row>
    <row r="23" spans="1:12" s="6" customFormat="1" ht="16.5" customHeight="1">
      <c r="A23" s="15"/>
      <c r="B23" s="16" t="s">
        <v>14</v>
      </c>
      <c r="C23" s="23">
        <f t="shared" si="1"/>
        <v>1062302</v>
      </c>
      <c r="D23" s="24">
        <f t="shared" si="2"/>
        <v>81763329</v>
      </c>
      <c r="E23" s="29">
        <v>950761</v>
      </c>
      <c r="F23" s="23">
        <v>71408092</v>
      </c>
      <c r="G23" s="23">
        <v>108567</v>
      </c>
      <c r="H23" s="23">
        <v>8849444</v>
      </c>
      <c r="I23" s="23">
        <v>2974</v>
      </c>
      <c r="J23" s="23">
        <v>1505793</v>
      </c>
      <c r="K23" s="23">
        <v>0</v>
      </c>
      <c r="L23" s="23">
        <v>0</v>
      </c>
    </row>
    <row r="24" s="6" customFormat="1" ht="16.5" customHeight="1">
      <c r="A24" s="6" t="s">
        <v>15</v>
      </c>
    </row>
    <row r="25" s="6" customFormat="1" ht="16.5" customHeight="1"/>
    <row r="26" s="2" customFormat="1" ht="15" customHeight="1"/>
    <row r="27" s="2" customFormat="1" ht="15" customHeight="1"/>
    <row r="28" ht="12.75">
      <c r="E28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54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 thickBot="1">
      <c r="A10" s="11" t="s">
        <v>31</v>
      </c>
      <c r="B10" s="12" t="s">
        <v>23</v>
      </c>
      <c r="C10" s="19">
        <f aca="true" t="shared" si="0" ref="C10:L10">SUM(C11:C22)</f>
        <v>10008534</v>
      </c>
      <c r="D10" s="19">
        <f t="shared" si="0"/>
        <v>686491661</v>
      </c>
      <c r="E10" s="27">
        <f t="shared" si="0"/>
        <v>9250765</v>
      </c>
      <c r="F10" s="19">
        <f t="shared" si="0"/>
        <v>632567083</v>
      </c>
      <c r="G10" s="19">
        <f t="shared" si="0"/>
        <v>496162</v>
      </c>
      <c r="H10" s="19">
        <f t="shared" si="0"/>
        <v>28660532</v>
      </c>
      <c r="I10" s="19">
        <f t="shared" si="0"/>
        <v>42757</v>
      </c>
      <c r="J10" s="20">
        <f t="shared" si="0"/>
        <v>10992790</v>
      </c>
      <c r="K10" s="20">
        <f t="shared" si="0"/>
        <v>218850</v>
      </c>
      <c r="L10" s="20">
        <f t="shared" si="0"/>
        <v>14271256</v>
      </c>
    </row>
    <row r="11" spans="1:12" s="6" customFormat="1" ht="16.5" customHeight="1" thickTop="1">
      <c r="A11" s="13" t="s">
        <v>31</v>
      </c>
      <c r="B11" s="14" t="s">
        <v>3</v>
      </c>
      <c r="C11" s="21">
        <f aca="true" t="shared" si="1" ref="C11:C22">E11+G11+I11+K11</f>
        <v>662959</v>
      </c>
      <c r="D11" s="21">
        <f aca="true" t="shared" si="2" ref="D11:D22">F11+H11+J11+L11</f>
        <v>46848648</v>
      </c>
      <c r="E11" s="28">
        <v>629783</v>
      </c>
      <c r="F11" s="22">
        <v>44821721</v>
      </c>
      <c r="G11" s="22">
        <v>31087</v>
      </c>
      <c r="H11" s="22">
        <v>1745695</v>
      </c>
      <c r="I11" s="22">
        <v>2089</v>
      </c>
      <c r="J11" s="22">
        <v>281232</v>
      </c>
      <c r="K11" s="22">
        <v>0</v>
      </c>
      <c r="L11" s="22">
        <v>0</v>
      </c>
    </row>
    <row r="12" spans="1:12" s="6" customFormat="1" ht="16.5" customHeight="1">
      <c r="A12" s="13"/>
      <c r="B12" s="14" t="s">
        <v>4</v>
      </c>
      <c r="C12" s="21">
        <f t="shared" si="1"/>
        <v>804131</v>
      </c>
      <c r="D12" s="21">
        <f t="shared" si="2"/>
        <v>51772754</v>
      </c>
      <c r="E12" s="28">
        <v>757341</v>
      </c>
      <c r="F12" s="22">
        <v>48084487</v>
      </c>
      <c r="G12" s="22">
        <v>43368</v>
      </c>
      <c r="H12" s="22">
        <v>3398167</v>
      </c>
      <c r="I12" s="22">
        <v>3422</v>
      </c>
      <c r="J12" s="22">
        <v>290100</v>
      </c>
      <c r="K12" s="22">
        <v>0</v>
      </c>
      <c r="L12" s="22">
        <v>0</v>
      </c>
    </row>
    <row r="13" spans="1:12" s="6" customFormat="1" ht="16.5" customHeight="1">
      <c r="A13" s="13"/>
      <c r="B13" s="14" t="s">
        <v>5</v>
      </c>
      <c r="C13" s="21">
        <f t="shared" si="1"/>
        <v>1228297</v>
      </c>
      <c r="D13" s="21">
        <f t="shared" si="2"/>
        <v>87295615</v>
      </c>
      <c r="E13" s="28">
        <v>1173708</v>
      </c>
      <c r="F13" s="22">
        <v>83691875</v>
      </c>
      <c r="G13" s="22">
        <v>49685</v>
      </c>
      <c r="H13" s="22">
        <v>2897588</v>
      </c>
      <c r="I13" s="22">
        <v>4904</v>
      </c>
      <c r="J13" s="22">
        <v>706152</v>
      </c>
      <c r="K13" s="22">
        <v>0</v>
      </c>
      <c r="L13" s="22">
        <v>0</v>
      </c>
    </row>
    <row r="14" spans="1:12" s="6" customFormat="1" ht="16.5" customHeight="1">
      <c r="A14" s="13"/>
      <c r="B14" s="14" t="s">
        <v>6</v>
      </c>
      <c r="C14" s="21">
        <f t="shared" si="1"/>
        <v>645959</v>
      </c>
      <c r="D14" s="21">
        <f t="shared" si="2"/>
        <v>42775885</v>
      </c>
      <c r="E14" s="28">
        <v>596650</v>
      </c>
      <c r="F14" s="22">
        <v>39639212</v>
      </c>
      <c r="G14" s="22">
        <v>37575</v>
      </c>
      <c r="H14" s="22">
        <v>1700021</v>
      </c>
      <c r="I14" s="22">
        <v>3321</v>
      </c>
      <c r="J14" s="22">
        <v>883213</v>
      </c>
      <c r="K14" s="22">
        <v>8413</v>
      </c>
      <c r="L14" s="22">
        <v>553439</v>
      </c>
    </row>
    <row r="15" spans="1:12" s="6" customFormat="1" ht="16.5" customHeight="1">
      <c r="A15" s="13"/>
      <c r="B15" s="14" t="s">
        <v>7</v>
      </c>
      <c r="C15" s="21">
        <f t="shared" si="1"/>
        <v>803739</v>
      </c>
      <c r="D15" s="21">
        <f t="shared" si="2"/>
        <v>52382358</v>
      </c>
      <c r="E15" s="28">
        <v>599502</v>
      </c>
      <c r="F15" s="22">
        <v>37168511</v>
      </c>
      <c r="G15" s="22">
        <v>34098</v>
      </c>
      <c r="H15" s="22">
        <v>1350467</v>
      </c>
      <c r="I15" s="22">
        <v>6271</v>
      </c>
      <c r="J15" s="22">
        <v>2719276</v>
      </c>
      <c r="K15" s="22">
        <v>163868</v>
      </c>
      <c r="L15" s="22">
        <v>11144104</v>
      </c>
    </row>
    <row r="16" spans="1:12" s="6" customFormat="1" ht="16.5" customHeight="1">
      <c r="A16" s="13"/>
      <c r="B16" s="14" t="s">
        <v>8</v>
      </c>
      <c r="C16" s="21">
        <f t="shared" si="1"/>
        <v>675971</v>
      </c>
      <c r="D16" s="21">
        <f t="shared" si="2"/>
        <v>44863674</v>
      </c>
      <c r="E16" s="28">
        <v>603251</v>
      </c>
      <c r="F16" s="22">
        <v>40657991</v>
      </c>
      <c r="G16" s="22">
        <v>25816</v>
      </c>
      <c r="H16" s="22">
        <v>1093638</v>
      </c>
      <c r="I16" s="22">
        <v>2240</v>
      </c>
      <c r="J16" s="22">
        <v>697830</v>
      </c>
      <c r="K16" s="22">
        <v>44664</v>
      </c>
      <c r="L16" s="22">
        <v>2414215</v>
      </c>
    </row>
    <row r="17" spans="1:12" s="6" customFormat="1" ht="16.5" customHeight="1">
      <c r="A17" s="13"/>
      <c r="B17" s="14" t="s">
        <v>9</v>
      </c>
      <c r="C17" s="21">
        <f t="shared" si="1"/>
        <v>737173</v>
      </c>
      <c r="D17" s="21">
        <f t="shared" si="2"/>
        <v>46796236</v>
      </c>
      <c r="E17" s="28">
        <v>700831</v>
      </c>
      <c r="F17" s="22">
        <v>44103824</v>
      </c>
      <c r="G17" s="22">
        <v>30333</v>
      </c>
      <c r="H17" s="22">
        <v>1366726</v>
      </c>
      <c r="I17" s="22">
        <v>4164</v>
      </c>
      <c r="J17" s="22">
        <v>1166503</v>
      </c>
      <c r="K17" s="22">
        <v>1845</v>
      </c>
      <c r="L17" s="22">
        <v>159183</v>
      </c>
    </row>
    <row r="18" spans="1:12" s="6" customFormat="1" ht="16.5" customHeight="1">
      <c r="A18" s="13"/>
      <c r="B18" s="14" t="s">
        <v>10</v>
      </c>
      <c r="C18" s="21">
        <f t="shared" si="1"/>
        <v>1336334</v>
      </c>
      <c r="D18" s="21">
        <f t="shared" si="2"/>
        <v>87712229</v>
      </c>
      <c r="E18" s="28">
        <v>1299999</v>
      </c>
      <c r="F18" s="22">
        <v>85367788</v>
      </c>
      <c r="G18" s="22">
        <v>33003</v>
      </c>
      <c r="H18" s="22">
        <v>1654560</v>
      </c>
      <c r="I18" s="22">
        <v>3332</v>
      </c>
      <c r="J18" s="22">
        <v>689881</v>
      </c>
      <c r="K18" s="22">
        <v>0</v>
      </c>
      <c r="L18" s="22">
        <v>0</v>
      </c>
    </row>
    <row r="19" spans="1:12" s="6" customFormat="1" ht="16.5" customHeight="1">
      <c r="A19" s="13"/>
      <c r="B19" s="14" t="s">
        <v>11</v>
      </c>
      <c r="C19" s="21">
        <f t="shared" si="1"/>
        <v>744391</v>
      </c>
      <c r="D19" s="21">
        <f t="shared" si="2"/>
        <v>52251319</v>
      </c>
      <c r="E19" s="28">
        <v>710983</v>
      </c>
      <c r="F19" s="22">
        <v>50460036</v>
      </c>
      <c r="G19" s="22">
        <v>30627</v>
      </c>
      <c r="H19" s="22">
        <v>1439941</v>
      </c>
      <c r="I19" s="22">
        <v>2721</v>
      </c>
      <c r="J19" s="22">
        <v>351027</v>
      </c>
      <c r="K19" s="22">
        <v>60</v>
      </c>
      <c r="L19" s="22">
        <v>315</v>
      </c>
    </row>
    <row r="20" spans="1:12" s="6" customFormat="1" ht="16.5" customHeight="1">
      <c r="A20" s="13"/>
      <c r="B20" s="14" t="s">
        <v>12</v>
      </c>
      <c r="C20" s="21">
        <f t="shared" si="1"/>
        <v>634195</v>
      </c>
      <c r="D20" s="21">
        <f t="shared" si="2"/>
        <v>43851429</v>
      </c>
      <c r="E20" s="28">
        <v>598306</v>
      </c>
      <c r="F20" s="22">
        <v>41837545</v>
      </c>
      <c r="G20" s="22">
        <v>33330</v>
      </c>
      <c r="H20" s="22">
        <v>1515838</v>
      </c>
      <c r="I20" s="22">
        <v>2559</v>
      </c>
      <c r="J20" s="22">
        <v>498046</v>
      </c>
      <c r="K20" s="22">
        <v>0</v>
      </c>
      <c r="L20" s="22">
        <v>0</v>
      </c>
    </row>
    <row r="21" spans="1:12" s="6" customFormat="1" ht="16.5" customHeight="1">
      <c r="A21" s="13"/>
      <c r="B21" s="14" t="s">
        <v>13</v>
      </c>
      <c r="C21" s="21">
        <f t="shared" si="1"/>
        <v>674073</v>
      </c>
      <c r="D21" s="21">
        <f t="shared" si="2"/>
        <v>48741734</v>
      </c>
      <c r="E21" s="28">
        <v>634342</v>
      </c>
      <c r="F21" s="22">
        <v>46049372</v>
      </c>
      <c r="G21" s="22">
        <v>35701</v>
      </c>
      <c r="H21" s="22">
        <v>1695558</v>
      </c>
      <c r="I21" s="22">
        <v>4030</v>
      </c>
      <c r="J21" s="22">
        <v>996804</v>
      </c>
      <c r="K21" s="22">
        <v>0</v>
      </c>
      <c r="L21" s="22">
        <v>0</v>
      </c>
    </row>
    <row r="22" spans="1:12" s="6" customFormat="1" ht="16.5" customHeight="1">
      <c r="A22" s="15"/>
      <c r="B22" s="16" t="s">
        <v>14</v>
      </c>
      <c r="C22" s="23">
        <f t="shared" si="1"/>
        <v>1061312</v>
      </c>
      <c r="D22" s="24">
        <f t="shared" si="2"/>
        <v>81199780</v>
      </c>
      <c r="E22" s="29">
        <v>946069</v>
      </c>
      <c r="F22" s="23">
        <v>70684721</v>
      </c>
      <c r="G22" s="23">
        <v>111539</v>
      </c>
      <c r="H22" s="23">
        <v>8802333</v>
      </c>
      <c r="I22" s="23">
        <v>3704</v>
      </c>
      <c r="J22" s="23">
        <v>1712726</v>
      </c>
      <c r="K22" s="23">
        <v>0</v>
      </c>
      <c r="L22" s="23">
        <v>0</v>
      </c>
    </row>
    <row r="23" s="6" customFormat="1" ht="16.5" customHeight="1">
      <c r="A23" s="6" t="s">
        <v>15</v>
      </c>
    </row>
    <row r="24" s="6" customFormat="1" ht="16.5" customHeight="1"/>
    <row r="25" s="2" customFormat="1" ht="15" customHeight="1"/>
    <row r="26" s="2" customFormat="1" ht="15" customHeight="1"/>
    <row r="27" ht="12.75">
      <c r="E27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55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 thickBot="1">
      <c r="A9" s="11" t="s">
        <v>30</v>
      </c>
      <c r="B9" s="12" t="s">
        <v>23</v>
      </c>
      <c r="C9" s="19">
        <f>SUM(C10:C21)</f>
        <v>11766139</v>
      </c>
      <c r="D9" s="19">
        <f aca="true" t="shared" si="0" ref="D9:L9">SUM(D10:D21)</f>
        <v>793397599</v>
      </c>
      <c r="E9" s="27">
        <f t="shared" si="0"/>
        <v>10830763</v>
      </c>
      <c r="F9" s="19">
        <f t="shared" si="0"/>
        <v>729463603</v>
      </c>
      <c r="G9" s="19">
        <f t="shared" si="0"/>
        <v>610880</v>
      </c>
      <c r="H9" s="19">
        <f t="shared" si="0"/>
        <v>32854133</v>
      </c>
      <c r="I9" s="19">
        <f t="shared" si="0"/>
        <v>58751</v>
      </c>
      <c r="J9" s="20">
        <f t="shared" si="0"/>
        <v>14009016</v>
      </c>
      <c r="K9" s="20">
        <f t="shared" si="0"/>
        <v>265745</v>
      </c>
      <c r="L9" s="20">
        <f t="shared" si="0"/>
        <v>17070847</v>
      </c>
    </row>
    <row r="10" spans="1:12" s="6" customFormat="1" ht="16.5" customHeight="1" thickTop="1">
      <c r="A10" s="13" t="s">
        <v>30</v>
      </c>
      <c r="B10" s="14" t="s">
        <v>3</v>
      </c>
      <c r="C10" s="21">
        <f>E10+G10+I10+K10</f>
        <v>679719</v>
      </c>
      <c r="D10" s="21">
        <f aca="true" t="shared" si="1" ref="C10:D21">F10+H10+J10+L10</f>
        <v>47891014</v>
      </c>
      <c r="E10" s="28">
        <v>645421</v>
      </c>
      <c r="F10" s="22">
        <v>45548032</v>
      </c>
      <c r="G10" s="22">
        <v>31201</v>
      </c>
      <c r="H10" s="22">
        <v>1603411</v>
      </c>
      <c r="I10" s="22">
        <v>3097</v>
      </c>
      <c r="J10" s="22">
        <v>739571</v>
      </c>
      <c r="K10" s="22">
        <v>0</v>
      </c>
      <c r="L10" s="22">
        <v>0</v>
      </c>
    </row>
    <row r="11" spans="1:12" s="6" customFormat="1" ht="16.5" customHeight="1">
      <c r="A11" s="13"/>
      <c r="B11" s="14" t="s">
        <v>4</v>
      </c>
      <c r="C11" s="21">
        <f t="shared" si="1"/>
        <v>902388</v>
      </c>
      <c r="D11" s="21">
        <f t="shared" si="1"/>
        <v>63679468</v>
      </c>
      <c r="E11" s="28">
        <v>851020</v>
      </c>
      <c r="F11" s="22">
        <v>60249940</v>
      </c>
      <c r="G11" s="22">
        <v>49633</v>
      </c>
      <c r="H11" s="22">
        <v>3203461</v>
      </c>
      <c r="I11" s="22">
        <v>1735</v>
      </c>
      <c r="J11" s="22">
        <v>226067</v>
      </c>
      <c r="K11" s="22">
        <v>0</v>
      </c>
      <c r="L11" s="22">
        <v>0</v>
      </c>
    </row>
    <row r="12" spans="1:12" s="6" customFormat="1" ht="16.5" customHeight="1">
      <c r="A12" s="13"/>
      <c r="B12" s="14" t="s">
        <v>5</v>
      </c>
      <c r="C12" s="21">
        <f t="shared" si="1"/>
        <v>1374227</v>
      </c>
      <c r="D12" s="21">
        <f t="shared" si="1"/>
        <v>93178615</v>
      </c>
      <c r="E12" s="28">
        <v>1309319</v>
      </c>
      <c r="F12" s="22">
        <v>88749465</v>
      </c>
      <c r="G12" s="22">
        <v>60584</v>
      </c>
      <c r="H12" s="22">
        <v>3146118</v>
      </c>
      <c r="I12" s="22">
        <v>4324</v>
      </c>
      <c r="J12" s="22">
        <v>1283032</v>
      </c>
      <c r="K12" s="22">
        <v>0</v>
      </c>
      <c r="L12" s="22">
        <v>0</v>
      </c>
    </row>
    <row r="13" spans="1:12" s="6" customFormat="1" ht="16.5" customHeight="1">
      <c r="A13" s="13"/>
      <c r="B13" s="14" t="s">
        <v>6</v>
      </c>
      <c r="C13" s="21">
        <f t="shared" si="1"/>
        <v>830758</v>
      </c>
      <c r="D13" s="21">
        <f t="shared" si="1"/>
        <v>55915927</v>
      </c>
      <c r="E13" s="28">
        <v>755690</v>
      </c>
      <c r="F13" s="22">
        <v>50835783</v>
      </c>
      <c r="G13" s="22">
        <v>44259</v>
      </c>
      <c r="H13" s="22">
        <v>1996632</v>
      </c>
      <c r="I13" s="22">
        <v>5939</v>
      </c>
      <c r="J13" s="22">
        <v>1526298</v>
      </c>
      <c r="K13" s="22">
        <v>24870</v>
      </c>
      <c r="L13" s="22">
        <v>1557214</v>
      </c>
    </row>
    <row r="14" spans="1:12" s="6" customFormat="1" ht="16.5" customHeight="1">
      <c r="A14" s="13"/>
      <c r="B14" s="14" t="s">
        <v>7</v>
      </c>
      <c r="C14" s="21">
        <f t="shared" si="1"/>
        <v>1130153</v>
      </c>
      <c r="D14" s="21">
        <f t="shared" si="1"/>
        <v>76549838</v>
      </c>
      <c r="E14" s="28">
        <v>904028</v>
      </c>
      <c r="F14" s="22">
        <v>59564611</v>
      </c>
      <c r="G14" s="22">
        <v>46054</v>
      </c>
      <c r="H14" s="22">
        <v>1961826</v>
      </c>
      <c r="I14" s="22">
        <v>10737</v>
      </c>
      <c r="J14" s="22">
        <v>3696601</v>
      </c>
      <c r="K14" s="22">
        <v>169334</v>
      </c>
      <c r="L14" s="22">
        <v>11326800</v>
      </c>
    </row>
    <row r="15" spans="1:12" s="6" customFormat="1" ht="16.5" customHeight="1">
      <c r="A15" s="13"/>
      <c r="B15" s="14" t="s">
        <v>8</v>
      </c>
      <c r="C15" s="21">
        <f t="shared" si="1"/>
        <v>971010</v>
      </c>
      <c r="D15" s="21">
        <f t="shared" si="1"/>
        <v>61351697</v>
      </c>
      <c r="E15" s="28">
        <v>864208</v>
      </c>
      <c r="F15" s="22">
        <v>54932296</v>
      </c>
      <c r="G15" s="22">
        <v>32900</v>
      </c>
      <c r="H15" s="22">
        <v>1411472</v>
      </c>
      <c r="I15" s="22">
        <v>4026</v>
      </c>
      <c r="J15" s="22">
        <v>876263</v>
      </c>
      <c r="K15" s="22">
        <v>69876</v>
      </c>
      <c r="L15" s="22">
        <v>4131666</v>
      </c>
    </row>
    <row r="16" spans="1:12" s="6" customFormat="1" ht="16.5" customHeight="1">
      <c r="A16" s="13"/>
      <c r="B16" s="14" t="s">
        <v>9</v>
      </c>
      <c r="C16" s="21">
        <f t="shared" si="1"/>
        <v>942549</v>
      </c>
      <c r="D16" s="21">
        <f t="shared" si="1"/>
        <v>60621322</v>
      </c>
      <c r="E16" s="28">
        <v>898294</v>
      </c>
      <c r="F16" s="22">
        <v>57897508</v>
      </c>
      <c r="G16" s="22">
        <v>38307</v>
      </c>
      <c r="H16" s="22">
        <v>1488506</v>
      </c>
      <c r="I16" s="22">
        <v>4303</v>
      </c>
      <c r="J16" s="22">
        <v>1184341</v>
      </c>
      <c r="K16" s="22">
        <v>1645</v>
      </c>
      <c r="L16" s="22">
        <v>50967</v>
      </c>
    </row>
    <row r="17" spans="1:12" s="6" customFormat="1" ht="16.5" customHeight="1">
      <c r="A17" s="13"/>
      <c r="B17" s="14" t="s">
        <v>10</v>
      </c>
      <c r="C17" s="21">
        <f t="shared" si="1"/>
        <v>1336250</v>
      </c>
      <c r="D17" s="21">
        <f t="shared" si="1"/>
        <v>84886192</v>
      </c>
      <c r="E17" s="28">
        <v>1284505</v>
      </c>
      <c r="F17" s="22">
        <v>82138966</v>
      </c>
      <c r="G17" s="22">
        <v>45987</v>
      </c>
      <c r="H17" s="22">
        <v>1816258</v>
      </c>
      <c r="I17" s="22">
        <v>5738</v>
      </c>
      <c r="J17" s="22">
        <v>926768</v>
      </c>
      <c r="K17" s="22">
        <v>20</v>
      </c>
      <c r="L17" s="22">
        <v>4200</v>
      </c>
    </row>
    <row r="18" spans="1:12" s="6" customFormat="1" ht="16.5" customHeight="1">
      <c r="A18" s="13"/>
      <c r="B18" s="14" t="s">
        <v>11</v>
      </c>
      <c r="C18" s="21">
        <f t="shared" si="1"/>
        <v>864276</v>
      </c>
      <c r="D18" s="21">
        <f t="shared" si="1"/>
        <v>54788865</v>
      </c>
      <c r="E18" s="28">
        <v>822376</v>
      </c>
      <c r="F18" s="22">
        <v>52471203</v>
      </c>
      <c r="G18" s="22">
        <v>37363</v>
      </c>
      <c r="H18" s="22">
        <v>1720828</v>
      </c>
      <c r="I18" s="22">
        <v>4537</v>
      </c>
      <c r="J18" s="22">
        <v>596834</v>
      </c>
      <c r="K18" s="22">
        <v>0</v>
      </c>
      <c r="L18" s="22">
        <v>0</v>
      </c>
    </row>
    <row r="19" spans="1:12" s="6" customFormat="1" ht="16.5" customHeight="1">
      <c r="A19" s="13"/>
      <c r="B19" s="14" t="s">
        <v>12</v>
      </c>
      <c r="C19" s="21">
        <f t="shared" si="1"/>
        <v>728438</v>
      </c>
      <c r="D19" s="21">
        <f t="shared" si="1"/>
        <v>47564964</v>
      </c>
      <c r="E19" s="28">
        <v>680813</v>
      </c>
      <c r="F19" s="22">
        <v>44956621</v>
      </c>
      <c r="G19" s="22">
        <v>42671</v>
      </c>
      <c r="H19" s="22">
        <v>1902163</v>
      </c>
      <c r="I19" s="22">
        <v>4954</v>
      </c>
      <c r="J19" s="22">
        <v>706180</v>
      </c>
      <c r="K19" s="22">
        <v>0</v>
      </c>
      <c r="L19" s="22">
        <v>0</v>
      </c>
    </row>
    <row r="20" spans="1:12" s="6" customFormat="1" ht="16.5" customHeight="1">
      <c r="A20" s="13"/>
      <c r="B20" s="14" t="s">
        <v>13</v>
      </c>
      <c r="C20" s="21">
        <f t="shared" si="1"/>
        <v>673927</v>
      </c>
      <c r="D20" s="21">
        <f t="shared" si="1"/>
        <v>50044932</v>
      </c>
      <c r="E20" s="28">
        <v>622760</v>
      </c>
      <c r="F20" s="22">
        <v>46836113</v>
      </c>
      <c r="G20" s="22">
        <v>46719</v>
      </c>
      <c r="H20" s="22">
        <v>2154091</v>
      </c>
      <c r="I20" s="22">
        <v>4448</v>
      </c>
      <c r="J20" s="22">
        <v>1054728</v>
      </c>
      <c r="K20" s="22">
        <v>0</v>
      </c>
      <c r="L20" s="22">
        <v>0</v>
      </c>
    </row>
    <row r="21" spans="1:12" s="6" customFormat="1" ht="16.5" customHeight="1">
      <c r="A21" s="15"/>
      <c r="B21" s="16" t="s">
        <v>14</v>
      </c>
      <c r="C21" s="23">
        <f t="shared" si="1"/>
        <v>1332444</v>
      </c>
      <c r="D21" s="24">
        <f t="shared" si="1"/>
        <v>96924765</v>
      </c>
      <c r="E21" s="29">
        <v>1192329</v>
      </c>
      <c r="F21" s="23">
        <v>85283065</v>
      </c>
      <c r="G21" s="23">
        <v>135202</v>
      </c>
      <c r="H21" s="23">
        <v>10449367</v>
      </c>
      <c r="I21" s="23">
        <v>4913</v>
      </c>
      <c r="J21" s="23">
        <v>1192333</v>
      </c>
      <c r="K21" s="23">
        <v>0</v>
      </c>
      <c r="L21" s="23">
        <v>0</v>
      </c>
    </row>
    <row r="22" s="6" customFormat="1" ht="16.5" customHeight="1">
      <c r="A22" s="6" t="s">
        <v>15</v>
      </c>
    </row>
    <row r="23" s="6" customFormat="1" ht="16.5" customHeight="1"/>
    <row r="24" s="2" customFormat="1" ht="15" customHeight="1"/>
    <row r="25" s="2" customFormat="1" ht="15" customHeight="1"/>
    <row r="26" ht="12.75">
      <c r="E26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5.00390625" style="1" bestFit="1" customWidth="1"/>
    <col min="5" max="5" width="12.75390625" style="1" bestFit="1" customWidth="1"/>
    <col min="6" max="6" width="15.003906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56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 thickBot="1">
      <c r="A8" s="11" t="s">
        <v>29</v>
      </c>
      <c r="B8" s="12" t="s">
        <v>23</v>
      </c>
      <c r="C8" s="19">
        <f>SUM(C9:C20)</f>
        <v>12121306</v>
      </c>
      <c r="D8" s="19">
        <f aca="true" t="shared" si="0" ref="D8:L8">SUM(D9:D20)</f>
        <v>839027649</v>
      </c>
      <c r="E8" s="27">
        <f t="shared" si="0"/>
        <v>11183311</v>
      </c>
      <c r="F8" s="19">
        <f t="shared" si="0"/>
        <v>774662624</v>
      </c>
      <c r="G8" s="19">
        <f t="shared" si="0"/>
        <v>625512</v>
      </c>
      <c r="H8" s="19">
        <f t="shared" si="0"/>
        <v>34887217</v>
      </c>
      <c r="I8" s="19">
        <f t="shared" si="0"/>
        <v>49291</v>
      </c>
      <c r="J8" s="20">
        <f t="shared" si="0"/>
        <v>12716839</v>
      </c>
      <c r="K8" s="20">
        <f t="shared" si="0"/>
        <v>263192</v>
      </c>
      <c r="L8" s="20">
        <f t="shared" si="0"/>
        <v>16760969</v>
      </c>
    </row>
    <row r="9" spans="1:12" s="6" customFormat="1" ht="16.5" customHeight="1" thickTop="1">
      <c r="A9" s="13" t="s">
        <v>29</v>
      </c>
      <c r="B9" s="14" t="s">
        <v>3</v>
      </c>
      <c r="C9" s="21">
        <f>E9+G9+I9+K9</f>
        <v>703201</v>
      </c>
      <c r="D9" s="21">
        <f aca="true" t="shared" si="1" ref="C9:D20">F9+H9+J9+L9</f>
        <v>50081767</v>
      </c>
      <c r="E9" s="28">
        <v>670899</v>
      </c>
      <c r="F9" s="22">
        <v>48261512</v>
      </c>
      <c r="G9" s="22">
        <v>30381</v>
      </c>
      <c r="H9" s="22">
        <v>1590640</v>
      </c>
      <c r="I9" s="22">
        <v>1921</v>
      </c>
      <c r="J9" s="22">
        <v>229615</v>
      </c>
      <c r="K9" s="22">
        <v>0</v>
      </c>
      <c r="L9" s="22">
        <v>0</v>
      </c>
    </row>
    <row r="10" spans="1:12" s="6" customFormat="1" ht="16.5" customHeight="1">
      <c r="A10" s="13"/>
      <c r="B10" s="14" t="s">
        <v>4</v>
      </c>
      <c r="C10" s="21">
        <f t="shared" si="1"/>
        <v>800906</v>
      </c>
      <c r="D10" s="21">
        <f t="shared" si="1"/>
        <v>54605974</v>
      </c>
      <c r="E10" s="28">
        <v>747805</v>
      </c>
      <c r="F10" s="22">
        <v>50876695</v>
      </c>
      <c r="G10" s="22">
        <v>50933</v>
      </c>
      <c r="H10" s="22">
        <v>3309473</v>
      </c>
      <c r="I10" s="22">
        <v>2168</v>
      </c>
      <c r="J10" s="22">
        <v>419806</v>
      </c>
      <c r="K10" s="22">
        <v>0</v>
      </c>
      <c r="L10" s="22">
        <v>0</v>
      </c>
    </row>
    <row r="11" spans="1:12" s="6" customFormat="1" ht="16.5" customHeight="1">
      <c r="A11" s="13"/>
      <c r="B11" s="14" t="s">
        <v>5</v>
      </c>
      <c r="C11" s="21">
        <f t="shared" si="1"/>
        <v>1262000</v>
      </c>
      <c r="D11" s="21">
        <f t="shared" si="1"/>
        <v>88226939</v>
      </c>
      <c r="E11" s="28">
        <v>1195452</v>
      </c>
      <c r="F11" s="22">
        <v>84262387</v>
      </c>
      <c r="G11" s="22">
        <v>62750</v>
      </c>
      <c r="H11" s="22">
        <v>3172909</v>
      </c>
      <c r="I11" s="22">
        <v>3798</v>
      </c>
      <c r="J11" s="22">
        <v>791643</v>
      </c>
      <c r="K11" s="22">
        <v>0</v>
      </c>
      <c r="L11" s="22">
        <v>0</v>
      </c>
    </row>
    <row r="12" spans="1:12" s="6" customFormat="1" ht="16.5" customHeight="1">
      <c r="A12" s="13"/>
      <c r="B12" s="14" t="s">
        <v>6</v>
      </c>
      <c r="C12" s="21">
        <f t="shared" si="1"/>
        <v>862383</v>
      </c>
      <c r="D12" s="21">
        <f t="shared" si="1"/>
        <v>60211864</v>
      </c>
      <c r="E12" s="28">
        <v>799457</v>
      </c>
      <c r="F12" s="22">
        <v>56083661</v>
      </c>
      <c r="G12" s="22">
        <v>44727</v>
      </c>
      <c r="H12" s="22">
        <v>2030518</v>
      </c>
      <c r="I12" s="22">
        <v>5071</v>
      </c>
      <c r="J12" s="22">
        <v>1305649</v>
      </c>
      <c r="K12" s="22">
        <v>13128</v>
      </c>
      <c r="L12" s="22">
        <v>792036</v>
      </c>
    </row>
    <row r="13" spans="1:12" s="6" customFormat="1" ht="16.5" customHeight="1">
      <c r="A13" s="13"/>
      <c r="B13" s="14" t="s">
        <v>7</v>
      </c>
      <c r="C13" s="21">
        <f t="shared" si="1"/>
        <v>1071385</v>
      </c>
      <c r="D13" s="21">
        <f t="shared" si="1"/>
        <v>73835825</v>
      </c>
      <c r="E13" s="28">
        <v>813919</v>
      </c>
      <c r="F13" s="22">
        <v>55044927</v>
      </c>
      <c r="G13" s="22">
        <v>48760</v>
      </c>
      <c r="H13" s="22">
        <v>2242247</v>
      </c>
      <c r="I13" s="22">
        <v>9347</v>
      </c>
      <c r="J13" s="22">
        <v>3380157</v>
      </c>
      <c r="K13" s="22">
        <v>199359</v>
      </c>
      <c r="L13" s="22">
        <v>13168494</v>
      </c>
    </row>
    <row r="14" spans="1:12" s="6" customFormat="1" ht="16.5" customHeight="1">
      <c r="A14" s="13"/>
      <c r="B14" s="14" t="s">
        <v>8</v>
      </c>
      <c r="C14" s="21">
        <f t="shared" si="1"/>
        <v>885562</v>
      </c>
      <c r="D14" s="21">
        <f t="shared" si="1"/>
        <v>56075986</v>
      </c>
      <c r="E14" s="28">
        <v>794004</v>
      </c>
      <c r="F14" s="22">
        <v>50738011</v>
      </c>
      <c r="G14" s="22">
        <v>37574</v>
      </c>
      <c r="H14" s="22">
        <v>1587891</v>
      </c>
      <c r="I14" s="22">
        <v>3610</v>
      </c>
      <c r="J14" s="22">
        <v>972053</v>
      </c>
      <c r="K14" s="22">
        <v>50374</v>
      </c>
      <c r="L14" s="22">
        <v>2778031</v>
      </c>
    </row>
    <row r="15" spans="1:12" s="6" customFormat="1" ht="16.5" customHeight="1">
      <c r="A15" s="13"/>
      <c r="B15" s="14" t="s">
        <v>9</v>
      </c>
      <c r="C15" s="21">
        <f t="shared" si="1"/>
        <v>935930</v>
      </c>
      <c r="D15" s="21">
        <f t="shared" si="1"/>
        <v>56002743</v>
      </c>
      <c r="E15" s="28">
        <v>892134</v>
      </c>
      <c r="F15" s="22">
        <v>53462542</v>
      </c>
      <c r="G15" s="22">
        <v>39815</v>
      </c>
      <c r="H15" s="22">
        <v>1690724</v>
      </c>
      <c r="I15" s="22">
        <v>3692</v>
      </c>
      <c r="J15" s="22">
        <v>829274</v>
      </c>
      <c r="K15" s="22">
        <v>289</v>
      </c>
      <c r="L15" s="22">
        <v>20203</v>
      </c>
    </row>
    <row r="16" spans="1:12" s="6" customFormat="1" ht="16.5" customHeight="1">
      <c r="A16" s="13"/>
      <c r="B16" s="14" t="s">
        <v>10</v>
      </c>
      <c r="C16" s="21">
        <f t="shared" si="1"/>
        <v>1539075</v>
      </c>
      <c r="D16" s="21">
        <f t="shared" si="1"/>
        <v>101615733</v>
      </c>
      <c r="E16" s="28">
        <v>1483881</v>
      </c>
      <c r="F16" s="22">
        <v>98641058</v>
      </c>
      <c r="G16" s="22">
        <v>51509</v>
      </c>
      <c r="H16" s="22">
        <v>2365786</v>
      </c>
      <c r="I16" s="22">
        <v>3643</v>
      </c>
      <c r="J16" s="22">
        <v>606684</v>
      </c>
      <c r="K16" s="22">
        <v>42</v>
      </c>
      <c r="L16" s="22">
        <v>2205</v>
      </c>
    </row>
    <row r="17" spans="1:12" s="6" customFormat="1" ht="16.5" customHeight="1">
      <c r="A17" s="13"/>
      <c r="B17" s="14" t="s">
        <v>11</v>
      </c>
      <c r="C17" s="21">
        <f t="shared" si="1"/>
        <v>1133047</v>
      </c>
      <c r="D17" s="21">
        <f t="shared" si="1"/>
        <v>74667147</v>
      </c>
      <c r="E17" s="28">
        <v>1080205</v>
      </c>
      <c r="F17" s="22">
        <v>71518853</v>
      </c>
      <c r="G17" s="22">
        <v>48646</v>
      </c>
      <c r="H17" s="22">
        <v>2516338</v>
      </c>
      <c r="I17" s="22">
        <v>4196</v>
      </c>
      <c r="J17" s="22">
        <v>631956</v>
      </c>
      <c r="K17" s="22">
        <v>0</v>
      </c>
      <c r="L17" s="22">
        <v>0</v>
      </c>
    </row>
    <row r="18" spans="1:12" s="6" customFormat="1" ht="16.5" customHeight="1">
      <c r="A18" s="13"/>
      <c r="B18" s="14" t="s">
        <v>12</v>
      </c>
      <c r="C18" s="21">
        <f t="shared" si="1"/>
        <v>859955</v>
      </c>
      <c r="D18" s="21">
        <f t="shared" si="1"/>
        <v>61612065</v>
      </c>
      <c r="E18" s="28">
        <v>805871</v>
      </c>
      <c r="F18" s="22">
        <v>58371038</v>
      </c>
      <c r="G18" s="22">
        <v>48875</v>
      </c>
      <c r="H18" s="22">
        <v>2197269</v>
      </c>
      <c r="I18" s="22">
        <v>5209</v>
      </c>
      <c r="J18" s="22">
        <v>1043758</v>
      </c>
      <c r="K18" s="22">
        <v>0</v>
      </c>
      <c r="L18" s="22">
        <v>0</v>
      </c>
    </row>
    <row r="19" spans="1:12" s="6" customFormat="1" ht="16.5" customHeight="1">
      <c r="A19" s="13"/>
      <c r="B19" s="14" t="s">
        <v>13</v>
      </c>
      <c r="C19" s="21">
        <f t="shared" si="1"/>
        <v>797395</v>
      </c>
      <c r="D19" s="21">
        <f t="shared" si="1"/>
        <v>61342427</v>
      </c>
      <c r="E19" s="28">
        <v>745144</v>
      </c>
      <c r="F19" s="22">
        <v>57923412</v>
      </c>
      <c r="G19" s="22">
        <v>48651</v>
      </c>
      <c r="H19" s="22">
        <v>2309832</v>
      </c>
      <c r="I19" s="22">
        <v>3600</v>
      </c>
      <c r="J19" s="22">
        <v>1109183</v>
      </c>
      <c r="K19" s="22">
        <v>0</v>
      </c>
      <c r="L19" s="22">
        <v>0</v>
      </c>
    </row>
    <row r="20" spans="1:12" s="6" customFormat="1" ht="16.5" customHeight="1">
      <c r="A20" s="15"/>
      <c r="B20" s="16" t="s">
        <v>14</v>
      </c>
      <c r="C20" s="23">
        <f t="shared" si="1"/>
        <v>1270467</v>
      </c>
      <c r="D20" s="24">
        <f t="shared" si="1"/>
        <v>100749179</v>
      </c>
      <c r="E20" s="29">
        <v>1154540</v>
      </c>
      <c r="F20" s="23">
        <v>89478528</v>
      </c>
      <c r="G20" s="23">
        <v>112891</v>
      </c>
      <c r="H20" s="23">
        <v>9873590</v>
      </c>
      <c r="I20" s="23">
        <v>3036</v>
      </c>
      <c r="J20" s="23">
        <v>1397061</v>
      </c>
      <c r="K20" s="23">
        <v>0</v>
      </c>
      <c r="L20" s="23">
        <v>0</v>
      </c>
    </row>
    <row r="21" s="6" customFormat="1" ht="16.5" customHeight="1">
      <c r="A21" s="6" t="s">
        <v>15</v>
      </c>
    </row>
    <row r="22" s="6" customFormat="1" ht="16.5" customHeight="1"/>
    <row r="23" s="2" customFormat="1" ht="15" customHeight="1"/>
    <row r="24" s="2" customFormat="1" ht="15" customHeight="1"/>
    <row r="25" ht="12.75">
      <c r="E25" s="3"/>
    </row>
  </sheetData>
  <sheetProtection/>
  <mergeCells count="6">
    <mergeCell ref="I4:J4"/>
    <mergeCell ref="K4:L4"/>
    <mergeCell ref="A4:B5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3.875" style="1" bestFit="1" customWidth="1"/>
    <col min="4" max="4" width="15.00390625" style="1" bestFit="1" customWidth="1"/>
    <col min="5" max="5" width="12.75390625" style="1" bestFit="1" customWidth="1"/>
    <col min="6" max="6" width="15.003906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57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 thickBot="1">
      <c r="A7" s="11" t="s">
        <v>28</v>
      </c>
      <c r="B7" s="12" t="s">
        <v>2</v>
      </c>
      <c r="C7" s="19">
        <f aca="true" t="shared" si="0" ref="C7:H7">SUM(C8:C19)</f>
        <v>10811538</v>
      </c>
      <c r="D7" s="19">
        <f t="shared" si="0"/>
        <v>735888167</v>
      </c>
      <c r="E7" s="27">
        <f t="shared" si="0"/>
        <v>9845235</v>
      </c>
      <c r="F7" s="20">
        <f t="shared" si="0"/>
        <v>666565648</v>
      </c>
      <c r="G7" s="20">
        <f t="shared" si="0"/>
        <v>646944</v>
      </c>
      <c r="H7" s="20">
        <f t="shared" si="0"/>
        <v>35111751</v>
      </c>
      <c r="I7" s="20">
        <f>SUM(I8:I19)</f>
        <v>61811</v>
      </c>
      <c r="J7" s="20">
        <f>SUM(J8:J19)</f>
        <v>17415287</v>
      </c>
      <c r="K7" s="20">
        <f>SUM(K8:K19)</f>
        <v>257548</v>
      </c>
      <c r="L7" s="20">
        <f>SUM(L8:L19)</f>
        <v>16795481</v>
      </c>
    </row>
    <row r="8" spans="1:12" s="6" customFormat="1" ht="16.5" customHeight="1" thickTop="1">
      <c r="A8" s="13" t="s">
        <v>28</v>
      </c>
      <c r="B8" s="14" t="s">
        <v>3</v>
      </c>
      <c r="C8" s="21">
        <f aca="true" t="shared" si="1" ref="C8:D19">E8+G8+I8+K8</f>
        <v>589370</v>
      </c>
      <c r="D8" s="21">
        <f t="shared" si="1"/>
        <v>41626091</v>
      </c>
      <c r="E8" s="28">
        <v>550416</v>
      </c>
      <c r="F8" s="22">
        <v>39426833</v>
      </c>
      <c r="G8" s="22">
        <v>35679</v>
      </c>
      <c r="H8" s="22">
        <v>1632221</v>
      </c>
      <c r="I8" s="22">
        <v>3275</v>
      </c>
      <c r="J8" s="22">
        <v>567037</v>
      </c>
      <c r="K8" s="22">
        <v>0</v>
      </c>
      <c r="L8" s="22">
        <v>0</v>
      </c>
    </row>
    <row r="9" spans="1:12" s="6" customFormat="1" ht="16.5" customHeight="1">
      <c r="A9" s="13"/>
      <c r="B9" s="14" t="s">
        <v>4</v>
      </c>
      <c r="C9" s="21">
        <f t="shared" si="1"/>
        <v>690246</v>
      </c>
      <c r="D9" s="21">
        <f t="shared" si="1"/>
        <v>47126584</v>
      </c>
      <c r="E9" s="28">
        <v>642269</v>
      </c>
      <c r="F9" s="22">
        <v>43664978</v>
      </c>
      <c r="G9" s="22">
        <v>45167</v>
      </c>
      <c r="H9" s="22">
        <v>2859415</v>
      </c>
      <c r="I9" s="22">
        <v>2810</v>
      </c>
      <c r="J9" s="22">
        <v>602191</v>
      </c>
      <c r="K9" s="22">
        <v>0</v>
      </c>
      <c r="L9" s="22">
        <v>0</v>
      </c>
    </row>
    <row r="10" spans="1:12" s="6" customFormat="1" ht="16.5" customHeight="1">
      <c r="A10" s="13"/>
      <c r="B10" s="14" t="s">
        <v>5</v>
      </c>
      <c r="C10" s="21">
        <f t="shared" si="1"/>
        <v>1203851</v>
      </c>
      <c r="D10" s="21">
        <f t="shared" si="1"/>
        <v>83402491</v>
      </c>
      <c r="E10" s="28">
        <v>1132891</v>
      </c>
      <c r="F10" s="22">
        <v>79082011</v>
      </c>
      <c r="G10" s="22">
        <v>67303</v>
      </c>
      <c r="H10" s="22">
        <v>3594431</v>
      </c>
      <c r="I10" s="22">
        <v>3657</v>
      </c>
      <c r="J10" s="22">
        <v>726049</v>
      </c>
      <c r="K10" s="22">
        <v>0</v>
      </c>
      <c r="L10" s="22">
        <v>0</v>
      </c>
    </row>
    <row r="11" spans="1:12" s="6" customFormat="1" ht="16.5" customHeight="1">
      <c r="A11" s="13"/>
      <c r="B11" s="14" t="s">
        <v>6</v>
      </c>
      <c r="C11" s="21">
        <f t="shared" si="1"/>
        <v>695066</v>
      </c>
      <c r="D11" s="21">
        <f t="shared" si="1"/>
        <v>47395898</v>
      </c>
      <c r="E11" s="28">
        <v>634134</v>
      </c>
      <c r="F11" s="22">
        <v>42798823</v>
      </c>
      <c r="G11" s="22">
        <v>41424</v>
      </c>
      <c r="H11" s="22">
        <v>1935911</v>
      </c>
      <c r="I11" s="22">
        <v>8944</v>
      </c>
      <c r="J11" s="22">
        <v>2020349</v>
      </c>
      <c r="K11" s="22">
        <v>10564</v>
      </c>
      <c r="L11" s="22">
        <v>640815</v>
      </c>
    </row>
    <row r="12" spans="1:12" s="6" customFormat="1" ht="16.5" customHeight="1">
      <c r="A12" s="13"/>
      <c r="B12" s="14" t="s">
        <v>7</v>
      </c>
      <c r="C12" s="21">
        <f t="shared" si="1"/>
        <v>1012451</v>
      </c>
      <c r="D12" s="21">
        <f t="shared" si="1"/>
        <v>71675056</v>
      </c>
      <c r="E12" s="28">
        <v>759923</v>
      </c>
      <c r="F12" s="22">
        <v>51956964</v>
      </c>
      <c r="G12" s="22">
        <v>47391</v>
      </c>
      <c r="H12" s="22">
        <v>2075913</v>
      </c>
      <c r="I12" s="22">
        <v>14121</v>
      </c>
      <c r="J12" s="22">
        <v>4850487</v>
      </c>
      <c r="K12" s="22">
        <v>191016</v>
      </c>
      <c r="L12" s="22">
        <v>12791692</v>
      </c>
    </row>
    <row r="13" spans="1:12" s="6" customFormat="1" ht="16.5" customHeight="1">
      <c r="A13" s="13"/>
      <c r="B13" s="14" t="s">
        <v>8</v>
      </c>
      <c r="C13" s="21">
        <f t="shared" si="1"/>
        <v>734536</v>
      </c>
      <c r="D13" s="21">
        <f t="shared" si="1"/>
        <v>53183580</v>
      </c>
      <c r="E13" s="28">
        <v>638005</v>
      </c>
      <c r="F13" s="22">
        <v>46556176</v>
      </c>
      <c r="G13" s="22">
        <v>37417</v>
      </c>
      <c r="H13" s="22">
        <v>1700120</v>
      </c>
      <c r="I13" s="22">
        <v>4053</v>
      </c>
      <c r="J13" s="22">
        <v>1622155</v>
      </c>
      <c r="K13" s="22">
        <v>55061</v>
      </c>
      <c r="L13" s="22">
        <v>3305129</v>
      </c>
    </row>
    <row r="14" spans="1:12" s="6" customFormat="1" ht="16.5" customHeight="1">
      <c r="A14" s="13"/>
      <c r="B14" s="14" t="s">
        <v>9</v>
      </c>
      <c r="C14" s="21">
        <f t="shared" si="1"/>
        <v>854993</v>
      </c>
      <c r="D14" s="21">
        <f t="shared" si="1"/>
        <v>52029836</v>
      </c>
      <c r="E14" s="28">
        <v>808439</v>
      </c>
      <c r="F14" s="22">
        <v>48896274</v>
      </c>
      <c r="G14" s="22">
        <v>41911</v>
      </c>
      <c r="H14" s="22">
        <v>2030558</v>
      </c>
      <c r="I14" s="22">
        <v>3811</v>
      </c>
      <c r="J14" s="22">
        <v>1046262</v>
      </c>
      <c r="K14" s="22">
        <v>832</v>
      </c>
      <c r="L14" s="22">
        <v>56742</v>
      </c>
    </row>
    <row r="15" spans="1:12" s="6" customFormat="1" ht="16.5" customHeight="1">
      <c r="A15" s="13"/>
      <c r="B15" s="14" t="s">
        <v>10</v>
      </c>
      <c r="C15" s="21">
        <f t="shared" si="1"/>
        <v>1231169</v>
      </c>
      <c r="D15" s="21">
        <f t="shared" si="1"/>
        <v>78565771</v>
      </c>
      <c r="E15" s="28">
        <v>1180993</v>
      </c>
      <c r="F15" s="22">
        <v>76016862</v>
      </c>
      <c r="G15" s="22">
        <v>46316</v>
      </c>
      <c r="H15" s="22">
        <v>2022646</v>
      </c>
      <c r="I15" s="22">
        <v>3860</v>
      </c>
      <c r="J15" s="22">
        <v>526263</v>
      </c>
      <c r="K15" s="22">
        <v>0</v>
      </c>
      <c r="L15" s="22">
        <v>0</v>
      </c>
    </row>
    <row r="16" spans="1:12" s="6" customFormat="1" ht="16.5" customHeight="1">
      <c r="A16" s="13"/>
      <c r="B16" s="14" t="s">
        <v>11</v>
      </c>
      <c r="C16" s="21">
        <f t="shared" si="1"/>
        <v>1030686</v>
      </c>
      <c r="D16" s="21">
        <f t="shared" si="1"/>
        <v>68620123</v>
      </c>
      <c r="E16" s="28">
        <v>964303</v>
      </c>
      <c r="F16" s="22">
        <v>65309910</v>
      </c>
      <c r="G16" s="22">
        <v>63211</v>
      </c>
      <c r="H16" s="22">
        <v>2758541</v>
      </c>
      <c r="I16" s="22">
        <v>3097</v>
      </c>
      <c r="J16" s="22">
        <v>550569</v>
      </c>
      <c r="K16" s="22">
        <v>75</v>
      </c>
      <c r="L16" s="22">
        <v>1103</v>
      </c>
    </row>
    <row r="17" spans="1:12" s="6" customFormat="1" ht="16.5" customHeight="1">
      <c r="A17" s="13"/>
      <c r="B17" s="14" t="s">
        <v>12</v>
      </c>
      <c r="C17" s="21">
        <f t="shared" si="1"/>
        <v>790291</v>
      </c>
      <c r="D17" s="21">
        <f t="shared" si="1"/>
        <v>49722935</v>
      </c>
      <c r="E17" s="28">
        <v>728804</v>
      </c>
      <c r="F17" s="22">
        <v>46378311</v>
      </c>
      <c r="G17" s="22">
        <v>57533</v>
      </c>
      <c r="H17" s="22">
        <v>2470667</v>
      </c>
      <c r="I17" s="22">
        <v>3954</v>
      </c>
      <c r="J17" s="22">
        <v>873957</v>
      </c>
      <c r="K17" s="22">
        <v>0</v>
      </c>
      <c r="L17" s="22">
        <v>0</v>
      </c>
    </row>
    <row r="18" spans="1:12" s="6" customFormat="1" ht="16.5" customHeight="1">
      <c r="A18" s="13"/>
      <c r="B18" s="14" t="s">
        <v>13</v>
      </c>
      <c r="C18" s="21">
        <f t="shared" si="1"/>
        <v>770037</v>
      </c>
      <c r="D18" s="21">
        <f t="shared" si="1"/>
        <v>52195965</v>
      </c>
      <c r="E18" s="28">
        <v>725559</v>
      </c>
      <c r="F18" s="22">
        <v>48604901</v>
      </c>
      <c r="G18" s="22">
        <v>40235</v>
      </c>
      <c r="H18" s="22">
        <v>1929759</v>
      </c>
      <c r="I18" s="22">
        <v>4243</v>
      </c>
      <c r="J18" s="22">
        <v>1661305</v>
      </c>
      <c r="K18" s="22">
        <v>0</v>
      </c>
      <c r="L18" s="22">
        <v>0</v>
      </c>
    </row>
    <row r="19" spans="1:12" s="6" customFormat="1" ht="16.5" customHeight="1">
      <c r="A19" s="15"/>
      <c r="B19" s="16" t="s">
        <v>14</v>
      </c>
      <c r="C19" s="23">
        <f t="shared" si="1"/>
        <v>1208842</v>
      </c>
      <c r="D19" s="24">
        <f t="shared" si="1"/>
        <v>90343837</v>
      </c>
      <c r="E19" s="29">
        <v>1079499</v>
      </c>
      <c r="F19" s="23">
        <v>77873605</v>
      </c>
      <c r="G19" s="23">
        <v>123357</v>
      </c>
      <c r="H19" s="23">
        <v>10101569</v>
      </c>
      <c r="I19" s="23">
        <v>5986</v>
      </c>
      <c r="J19" s="23">
        <v>2368663</v>
      </c>
      <c r="K19" s="23">
        <v>0</v>
      </c>
      <c r="L19" s="23">
        <v>0</v>
      </c>
    </row>
    <row r="20" s="6" customFormat="1" ht="16.5" customHeight="1">
      <c r="A20" s="6" t="s">
        <v>15</v>
      </c>
    </row>
    <row r="21" s="6" customFormat="1" ht="16.5" customHeight="1"/>
    <row r="22" s="2" customFormat="1" ht="15" customHeight="1"/>
    <row r="23" s="2" customFormat="1" ht="15" customHeight="1"/>
    <row r="24" ht="12.75">
      <c r="E24" s="3"/>
    </row>
  </sheetData>
  <sheetProtection/>
  <mergeCells count="6">
    <mergeCell ref="K4:L4"/>
    <mergeCell ref="A4:B5"/>
    <mergeCell ref="I4:J4"/>
    <mergeCell ref="E4:F4"/>
    <mergeCell ref="G4:H4"/>
    <mergeCell ref="C4:D4"/>
  </mergeCells>
  <printOptions/>
  <pageMargins left="0.77" right="0.78" top="0.8" bottom="0.59" header="0.2" footer="0.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spans="1:3" ht="16.5" customHeight="1">
      <c r="A1" s="4" t="s">
        <v>63</v>
      </c>
      <c r="C1" s="4"/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>
      <c r="A17" s="13" t="s">
        <v>38</v>
      </c>
      <c r="B17" s="30" t="s">
        <v>23</v>
      </c>
      <c r="C17" s="21">
        <v>7113864</v>
      </c>
      <c r="D17" s="32">
        <v>584022251</v>
      </c>
      <c r="E17" s="28">
        <v>6545478</v>
      </c>
      <c r="F17" s="21">
        <v>544346876</v>
      </c>
      <c r="G17" s="21">
        <v>436559</v>
      </c>
      <c r="H17" s="21">
        <v>28001068</v>
      </c>
      <c r="I17" s="21">
        <v>7838</v>
      </c>
      <c r="J17" s="22">
        <v>2947544</v>
      </c>
      <c r="K17" s="22">
        <v>123989</v>
      </c>
      <c r="L17" s="22">
        <v>8726763</v>
      </c>
    </row>
    <row r="18" spans="1:12" s="6" customFormat="1" ht="18.75" customHeight="1">
      <c r="A18" s="13" t="s">
        <v>39</v>
      </c>
      <c r="B18" s="30" t="s">
        <v>23</v>
      </c>
      <c r="C18" s="21">
        <v>6934774</v>
      </c>
      <c r="D18" s="21">
        <v>569169659</v>
      </c>
      <c r="E18" s="28">
        <v>6329710</v>
      </c>
      <c r="F18" s="21">
        <v>526191214</v>
      </c>
      <c r="G18" s="21">
        <v>440281</v>
      </c>
      <c r="H18" s="21">
        <v>28702569</v>
      </c>
      <c r="I18" s="21">
        <v>7124</v>
      </c>
      <c r="J18" s="22">
        <v>3923294</v>
      </c>
      <c r="K18" s="22">
        <v>157659</v>
      </c>
      <c r="L18" s="22">
        <v>10352582</v>
      </c>
    </row>
    <row r="19" spans="1:12" s="6" customFormat="1" ht="18.75" customHeight="1">
      <c r="A19" s="13" t="s">
        <v>58</v>
      </c>
      <c r="B19" s="30" t="s">
        <v>23</v>
      </c>
      <c r="C19" s="21">
        <v>6936071</v>
      </c>
      <c r="D19" s="21">
        <v>568208634</v>
      </c>
      <c r="E19" s="28">
        <v>6288911</v>
      </c>
      <c r="F19" s="21">
        <v>522458349</v>
      </c>
      <c r="G19" s="21">
        <v>472224</v>
      </c>
      <c r="H19" s="21">
        <v>30598244</v>
      </c>
      <c r="I19" s="21">
        <v>6682</v>
      </c>
      <c r="J19" s="22">
        <v>3429195</v>
      </c>
      <c r="K19" s="22">
        <v>168254</v>
      </c>
      <c r="L19" s="22">
        <v>11722846</v>
      </c>
    </row>
    <row r="20" spans="1:12" s="6" customFormat="1" ht="18.75" customHeight="1">
      <c r="A20" s="13" t="s">
        <v>64</v>
      </c>
      <c r="B20" s="30" t="s">
        <v>23</v>
      </c>
      <c r="C20" s="21">
        <v>6847617</v>
      </c>
      <c r="D20" s="21">
        <v>554068627</v>
      </c>
      <c r="E20" s="28">
        <v>6269724</v>
      </c>
      <c r="F20" s="21">
        <v>513061334</v>
      </c>
      <c r="G20" s="21">
        <v>424553</v>
      </c>
      <c r="H20" s="21">
        <v>28045646</v>
      </c>
      <c r="I20" s="21">
        <v>6303</v>
      </c>
      <c r="J20" s="22">
        <v>3084074</v>
      </c>
      <c r="K20" s="22">
        <v>147037</v>
      </c>
      <c r="L20" s="22">
        <v>9877573</v>
      </c>
    </row>
    <row r="21" spans="1:12" s="6" customFormat="1" ht="18.75" customHeight="1">
      <c r="A21" s="13" t="s">
        <v>65</v>
      </c>
      <c r="B21" s="44" t="s">
        <v>23</v>
      </c>
      <c r="C21" s="22">
        <v>6258854</v>
      </c>
      <c r="D21" s="32">
        <v>517930146</v>
      </c>
      <c r="E21" s="28">
        <v>5765001</v>
      </c>
      <c r="F21" s="22">
        <v>480211404</v>
      </c>
      <c r="G21" s="22">
        <v>382348</v>
      </c>
      <c r="H21" s="22">
        <v>27595092</v>
      </c>
      <c r="I21" s="22">
        <v>4447</v>
      </c>
      <c r="J21" s="22">
        <v>2654938</v>
      </c>
      <c r="K21" s="22">
        <v>107058</v>
      </c>
      <c r="L21" s="22">
        <v>7468712</v>
      </c>
    </row>
    <row r="22" spans="1:12" s="6" customFormat="1" ht="18.75" customHeight="1" thickBot="1">
      <c r="A22" s="11" t="s">
        <v>66</v>
      </c>
      <c r="B22" s="43" t="s">
        <v>23</v>
      </c>
      <c r="C22" s="19">
        <v>6223427</v>
      </c>
      <c r="D22" s="19">
        <v>552800031</v>
      </c>
      <c r="E22" s="27">
        <v>5721836</v>
      </c>
      <c r="F22" s="20">
        <v>514018556</v>
      </c>
      <c r="G22" s="20">
        <v>380328</v>
      </c>
      <c r="H22" s="20">
        <v>28538572</v>
      </c>
      <c r="I22" s="20">
        <v>3380</v>
      </c>
      <c r="J22" s="20">
        <v>2430753</v>
      </c>
      <c r="K22" s="20">
        <v>117883</v>
      </c>
      <c r="L22" s="20">
        <v>7812150</v>
      </c>
    </row>
    <row r="23" spans="1:12" s="6" customFormat="1" ht="16.5" customHeight="1" thickTop="1">
      <c r="A23" s="13" t="s">
        <v>66</v>
      </c>
      <c r="B23" s="14" t="s">
        <v>3</v>
      </c>
      <c r="C23" s="21">
        <v>329752</v>
      </c>
      <c r="D23" s="21">
        <v>27804634</v>
      </c>
      <c r="E23" s="28">
        <v>311190</v>
      </c>
      <c r="F23" s="22">
        <v>26640551</v>
      </c>
      <c r="G23" s="22">
        <v>18562</v>
      </c>
      <c r="H23" s="22">
        <v>1164083</v>
      </c>
      <c r="I23" s="22">
        <v>0</v>
      </c>
      <c r="J23" s="22">
        <v>0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4</v>
      </c>
      <c r="C24" s="21">
        <v>375727</v>
      </c>
      <c r="D24" s="21">
        <v>29590289</v>
      </c>
      <c r="E24" s="28">
        <v>349156</v>
      </c>
      <c r="F24" s="22">
        <v>27786909</v>
      </c>
      <c r="G24" s="22">
        <v>26571</v>
      </c>
      <c r="H24" s="22">
        <v>1803380</v>
      </c>
      <c r="I24" s="22">
        <v>0</v>
      </c>
      <c r="J24" s="22">
        <v>0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5</v>
      </c>
      <c r="C25" s="21">
        <v>649309</v>
      </c>
      <c r="D25" s="21">
        <v>58185613</v>
      </c>
      <c r="E25" s="28">
        <v>613259</v>
      </c>
      <c r="F25" s="22">
        <v>55757718</v>
      </c>
      <c r="G25" s="22">
        <v>36050</v>
      </c>
      <c r="H25" s="22">
        <v>2427895</v>
      </c>
      <c r="I25" s="22">
        <v>0</v>
      </c>
      <c r="J25" s="22">
        <v>0</v>
      </c>
      <c r="K25" s="22">
        <v>0</v>
      </c>
      <c r="L25" s="22">
        <v>0</v>
      </c>
    </row>
    <row r="26" spans="1:12" s="6" customFormat="1" ht="16.5" customHeight="1">
      <c r="A26" s="13"/>
      <c r="B26" s="14" t="s">
        <v>6</v>
      </c>
      <c r="C26" s="21">
        <v>476975</v>
      </c>
      <c r="D26" s="21">
        <v>40612280</v>
      </c>
      <c r="E26" s="28">
        <v>438453</v>
      </c>
      <c r="F26" s="22">
        <v>38020043</v>
      </c>
      <c r="G26" s="22">
        <v>34164</v>
      </c>
      <c r="H26" s="22">
        <v>2258332</v>
      </c>
      <c r="I26" s="22">
        <v>26</v>
      </c>
      <c r="J26" s="22">
        <v>51535</v>
      </c>
      <c r="K26" s="22">
        <v>4332</v>
      </c>
      <c r="L26" s="22">
        <v>282370</v>
      </c>
    </row>
    <row r="27" spans="1:12" s="6" customFormat="1" ht="16.5" customHeight="1">
      <c r="A27" s="13"/>
      <c r="B27" s="14" t="s">
        <v>7</v>
      </c>
      <c r="C27" s="21">
        <v>457419</v>
      </c>
      <c r="D27" s="21">
        <v>38325631</v>
      </c>
      <c r="E27" s="28">
        <v>371387</v>
      </c>
      <c r="F27" s="22">
        <v>31727726</v>
      </c>
      <c r="G27" s="22">
        <v>22708</v>
      </c>
      <c r="H27" s="22">
        <v>1532103</v>
      </c>
      <c r="I27" s="22">
        <v>995</v>
      </c>
      <c r="J27" s="22">
        <v>618750</v>
      </c>
      <c r="K27" s="22">
        <v>62329</v>
      </c>
      <c r="L27" s="22">
        <v>4447052</v>
      </c>
    </row>
    <row r="28" spans="1:12" s="6" customFormat="1" ht="16.5" customHeight="1">
      <c r="A28" s="13"/>
      <c r="B28" s="14" t="s">
        <v>8</v>
      </c>
      <c r="C28" s="21">
        <v>427159</v>
      </c>
      <c r="D28" s="21">
        <v>34810317</v>
      </c>
      <c r="E28" s="28">
        <v>354228</v>
      </c>
      <c r="F28" s="22">
        <v>30226438</v>
      </c>
      <c r="G28" s="22">
        <v>21626</v>
      </c>
      <c r="H28" s="22">
        <v>1350231</v>
      </c>
      <c r="I28" s="22">
        <v>83</v>
      </c>
      <c r="J28" s="22">
        <v>150920</v>
      </c>
      <c r="K28" s="22">
        <v>51222</v>
      </c>
      <c r="L28" s="22">
        <v>3082728</v>
      </c>
    </row>
    <row r="29" spans="1:12" s="6" customFormat="1" ht="16.5" customHeight="1">
      <c r="A29" s="13"/>
      <c r="B29" s="14" t="s">
        <v>9</v>
      </c>
      <c r="C29" s="21">
        <v>540257</v>
      </c>
      <c r="D29" s="21">
        <v>45909974</v>
      </c>
      <c r="E29" s="28">
        <v>514790</v>
      </c>
      <c r="F29" s="22">
        <v>44086632</v>
      </c>
      <c r="G29" s="22">
        <v>25357</v>
      </c>
      <c r="H29" s="22">
        <v>1728632</v>
      </c>
      <c r="I29" s="22">
        <v>110</v>
      </c>
      <c r="J29" s="22">
        <v>94710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10</v>
      </c>
      <c r="C30" s="21">
        <v>892552</v>
      </c>
      <c r="D30" s="21">
        <v>77169402</v>
      </c>
      <c r="E30" s="28">
        <v>859793</v>
      </c>
      <c r="F30" s="22">
        <v>74933626</v>
      </c>
      <c r="G30" s="22">
        <v>32668</v>
      </c>
      <c r="H30" s="22">
        <v>2180666</v>
      </c>
      <c r="I30" s="22">
        <v>91</v>
      </c>
      <c r="J30" s="22">
        <v>55110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11</v>
      </c>
      <c r="C31" s="21">
        <v>609291</v>
      </c>
      <c r="D31" s="21">
        <v>53855709</v>
      </c>
      <c r="E31" s="28">
        <v>577487</v>
      </c>
      <c r="F31" s="22">
        <v>51566676</v>
      </c>
      <c r="G31" s="22">
        <v>31655</v>
      </c>
      <c r="H31" s="22">
        <v>2198228</v>
      </c>
      <c r="I31" s="22">
        <v>149</v>
      </c>
      <c r="J31" s="22">
        <v>90805</v>
      </c>
      <c r="K31" s="22">
        <v>0</v>
      </c>
      <c r="L31" s="22">
        <v>0</v>
      </c>
    </row>
    <row r="32" spans="1:12" s="6" customFormat="1" ht="16.5" customHeight="1">
      <c r="A32" s="13"/>
      <c r="B32" s="14" t="s">
        <v>12</v>
      </c>
      <c r="C32" s="21">
        <v>421473</v>
      </c>
      <c r="D32" s="21">
        <v>40612183</v>
      </c>
      <c r="E32" s="28">
        <v>397979</v>
      </c>
      <c r="F32" s="22">
        <v>38732711</v>
      </c>
      <c r="G32" s="22">
        <v>23092</v>
      </c>
      <c r="H32" s="22">
        <v>1721314</v>
      </c>
      <c r="I32" s="22">
        <v>402</v>
      </c>
      <c r="J32" s="22">
        <v>158158</v>
      </c>
      <c r="K32" s="22">
        <v>0</v>
      </c>
      <c r="L32" s="22">
        <v>0</v>
      </c>
    </row>
    <row r="33" spans="1:12" s="6" customFormat="1" ht="16.5" customHeight="1">
      <c r="A33" s="13"/>
      <c r="B33" s="14" t="s">
        <v>13</v>
      </c>
      <c r="C33" s="21">
        <v>400242</v>
      </c>
      <c r="D33" s="21">
        <v>39680686</v>
      </c>
      <c r="E33" s="28">
        <v>377762</v>
      </c>
      <c r="F33" s="22">
        <v>37711314</v>
      </c>
      <c r="G33" s="22">
        <v>22001</v>
      </c>
      <c r="H33" s="22">
        <v>1413855</v>
      </c>
      <c r="I33" s="22">
        <v>479</v>
      </c>
      <c r="J33" s="22">
        <v>555517</v>
      </c>
      <c r="K33" s="22">
        <v>0</v>
      </c>
      <c r="L33" s="22">
        <v>0</v>
      </c>
    </row>
    <row r="34" spans="1:12" s="6" customFormat="1" ht="16.5" customHeight="1">
      <c r="A34" s="15"/>
      <c r="B34" s="16" t="s">
        <v>14</v>
      </c>
      <c r="C34" s="23">
        <v>643271</v>
      </c>
      <c r="D34" s="24">
        <v>66243313</v>
      </c>
      <c r="E34" s="29">
        <v>556352</v>
      </c>
      <c r="F34" s="23">
        <v>56828212</v>
      </c>
      <c r="G34" s="23">
        <v>85874</v>
      </c>
      <c r="H34" s="23">
        <v>8759853</v>
      </c>
      <c r="I34" s="23">
        <v>1045</v>
      </c>
      <c r="J34" s="23">
        <v>655248</v>
      </c>
      <c r="K34" s="23">
        <v>0</v>
      </c>
      <c r="L34" s="23">
        <v>0</v>
      </c>
    </row>
    <row r="35" spans="1:12" s="6" customFormat="1" ht="16.5" customHeight="1">
      <c r="A35" s="13" t="s">
        <v>67</v>
      </c>
      <c r="B35" s="14" t="s">
        <v>3</v>
      </c>
      <c r="C35" s="21">
        <v>308659</v>
      </c>
      <c r="D35" s="21">
        <v>31638193</v>
      </c>
      <c r="E35" s="28">
        <v>287687</v>
      </c>
      <c r="F35" s="22">
        <v>30200925</v>
      </c>
      <c r="G35" s="22">
        <v>20972</v>
      </c>
      <c r="H35" s="22">
        <v>1437268</v>
      </c>
      <c r="I35" s="22">
        <v>0</v>
      </c>
      <c r="J35" s="22">
        <v>0</v>
      </c>
      <c r="K35" s="22">
        <v>0</v>
      </c>
      <c r="L35" s="22">
        <v>0</v>
      </c>
    </row>
    <row r="36" spans="1:12" s="6" customFormat="1" ht="16.5" customHeight="1">
      <c r="A36" s="13"/>
      <c r="B36" s="14" t="s">
        <v>4</v>
      </c>
      <c r="C36" s="21">
        <v>312904</v>
      </c>
      <c r="D36" s="21">
        <v>29220907</v>
      </c>
      <c r="E36" s="28">
        <v>289586</v>
      </c>
      <c r="F36" s="22">
        <v>27496437</v>
      </c>
      <c r="G36" s="22">
        <v>23318</v>
      </c>
      <c r="H36" s="22">
        <v>1724470</v>
      </c>
      <c r="I36" s="22">
        <v>0</v>
      </c>
      <c r="J36" s="22">
        <v>0</v>
      </c>
      <c r="K36" s="22">
        <v>0</v>
      </c>
      <c r="L36" s="22">
        <v>0</v>
      </c>
    </row>
    <row r="37" spans="1:12" s="6" customFormat="1" ht="16.5" customHeight="1">
      <c r="A37" s="13"/>
      <c r="B37" s="14" t="s">
        <v>5</v>
      </c>
      <c r="C37" s="21">
        <v>545382</v>
      </c>
      <c r="D37" s="21">
        <v>52261537</v>
      </c>
      <c r="E37" s="28">
        <v>518125</v>
      </c>
      <c r="F37" s="22">
        <v>50150415</v>
      </c>
      <c r="G37" s="22">
        <v>27255</v>
      </c>
      <c r="H37" s="22">
        <v>2081972</v>
      </c>
      <c r="I37" s="22">
        <v>2</v>
      </c>
      <c r="J37" s="22">
        <v>29150</v>
      </c>
      <c r="K37" s="22">
        <v>0</v>
      </c>
      <c r="L37" s="22">
        <v>0</v>
      </c>
    </row>
    <row r="38" spans="1:12" s="6" customFormat="1" ht="16.5" customHeight="1">
      <c r="A38" s="13"/>
      <c r="B38" s="14" t="s">
        <v>6</v>
      </c>
      <c r="C38" s="21">
        <v>363081</v>
      </c>
      <c r="D38" s="21">
        <v>35882463</v>
      </c>
      <c r="E38" s="28">
        <v>336510</v>
      </c>
      <c r="F38" s="22">
        <v>33865811</v>
      </c>
      <c r="G38" s="22">
        <v>24885</v>
      </c>
      <c r="H38" s="22">
        <v>1812382</v>
      </c>
      <c r="I38" s="22">
        <v>6</v>
      </c>
      <c r="J38" s="22">
        <v>87450</v>
      </c>
      <c r="K38" s="22">
        <v>1680</v>
      </c>
      <c r="L38" s="22">
        <v>116820</v>
      </c>
    </row>
    <row r="39" spans="1:12" s="6" customFormat="1" ht="16.5" customHeight="1">
      <c r="A39" s="13"/>
      <c r="B39" s="14" t="s">
        <v>7</v>
      </c>
      <c r="C39" s="21">
        <v>415175</v>
      </c>
      <c r="D39" s="21">
        <v>42108651</v>
      </c>
      <c r="E39" s="28">
        <v>341995</v>
      </c>
      <c r="F39" s="22">
        <v>36073132</v>
      </c>
      <c r="G39" s="22">
        <v>20178</v>
      </c>
      <c r="H39" s="22">
        <v>1728183</v>
      </c>
      <c r="I39" s="22">
        <v>427</v>
      </c>
      <c r="J39" s="22">
        <v>287705</v>
      </c>
      <c r="K39" s="22">
        <v>52575</v>
      </c>
      <c r="L39" s="22">
        <v>4019631</v>
      </c>
    </row>
    <row r="40" spans="1:12" s="6" customFormat="1" ht="16.5" customHeight="1">
      <c r="A40" s="13"/>
      <c r="B40" s="14" t="s">
        <v>8</v>
      </c>
      <c r="C40" s="21">
        <v>369005</v>
      </c>
      <c r="D40" s="21">
        <v>33904067</v>
      </c>
      <c r="E40" s="28">
        <v>314690</v>
      </c>
      <c r="F40" s="22">
        <v>29976238</v>
      </c>
      <c r="G40" s="22">
        <v>18707</v>
      </c>
      <c r="H40" s="22">
        <v>1472816</v>
      </c>
      <c r="I40" s="22">
        <v>88</v>
      </c>
      <c r="J40" s="22">
        <v>208285</v>
      </c>
      <c r="K40" s="22">
        <v>35520</v>
      </c>
      <c r="L40" s="22">
        <v>2246728</v>
      </c>
    </row>
    <row r="41" spans="1:12" s="6" customFormat="1" ht="16.5" customHeight="1">
      <c r="A41" s="13"/>
      <c r="B41" s="14" t="s">
        <v>9</v>
      </c>
      <c r="C41" s="21">
        <v>436350</v>
      </c>
      <c r="D41" s="21">
        <v>40934494</v>
      </c>
      <c r="E41" s="28">
        <v>415826</v>
      </c>
      <c r="F41" s="22">
        <v>39532245</v>
      </c>
      <c r="G41" s="22">
        <v>20426</v>
      </c>
      <c r="H41" s="22">
        <v>1330243</v>
      </c>
      <c r="I41" s="22">
        <v>98</v>
      </c>
      <c r="J41" s="22">
        <v>72006</v>
      </c>
      <c r="K41" s="22">
        <v>0</v>
      </c>
      <c r="L41" s="22">
        <v>0</v>
      </c>
    </row>
    <row r="42" spans="1:12" s="6" customFormat="1" ht="16.5" customHeight="1">
      <c r="A42" s="13"/>
      <c r="B42" s="14" t="s">
        <v>10</v>
      </c>
      <c r="C42" s="21">
        <v>780001</v>
      </c>
      <c r="D42" s="21">
        <v>75187940</v>
      </c>
      <c r="E42" s="28">
        <v>745738</v>
      </c>
      <c r="F42" s="22">
        <v>72873065</v>
      </c>
      <c r="G42" s="22">
        <v>34263</v>
      </c>
      <c r="H42" s="22">
        <v>2314875</v>
      </c>
      <c r="I42" s="22">
        <v>0</v>
      </c>
      <c r="J42" s="22">
        <v>0</v>
      </c>
      <c r="K42" s="22">
        <v>0</v>
      </c>
      <c r="L42" s="22">
        <v>0</v>
      </c>
    </row>
    <row r="43" spans="1:12" s="6" customFormat="1" ht="16.5" customHeight="1">
      <c r="A43" s="13"/>
      <c r="B43" s="14" t="s">
        <v>11</v>
      </c>
      <c r="C43" s="21">
        <v>581533</v>
      </c>
      <c r="D43" s="21">
        <v>57218025</v>
      </c>
      <c r="E43" s="28">
        <v>547614</v>
      </c>
      <c r="F43" s="22">
        <v>54416073</v>
      </c>
      <c r="G43" s="22">
        <v>33914</v>
      </c>
      <c r="H43" s="22">
        <v>2724512</v>
      </c>
      <c r="I43" s="22">
        <v>5</v>
      </c>
      <c r="J43" s="22">
        <v>77440</v>
      </c>
      <c r="K43" s="22">
        <v>0</v>
      </c>
      <c r="L43" s="22">
        <v>0</v>
      </c>
    </row>
    <row r="44" spans="1:12" s="6" customFormat="1" ht="16.5" customHeight="1">
      <c r="A44" s="13"/>
      <c r="B44" s="14" t="s">
        <v>12</v>
      </c>
      <c r="C44" s="21">
        <v>362432</v>
      </c>
      <c r="D44" s="21">
        <v>41936048</v>
      </c>
      <c r="E44" s="28">
        <v>334391</v>
      </c>
      <c r="F44" s="22">
        <v>39676094</v>
      </c>
      <c r="G44" s="22">
        <v>27667</v>
      </c>
      <c r="H44" s="22">
        <v>1916952</v>
      </c>
      <c r="I44" s="22">
        <v>374</v>
      </c>
      <c r="J44" s="22">
        <v>343002</v>
      </c>
      <c r="K44" s="22">
        <v>0</v>
      </c>
      <c r="L44" s="22">
        <v>0</v>
      </c>
    </row>
    <row r="45" spans="1:12" s="6" customFormat="1" ht="16.5" customHeight="1">
      <c r="A45" s="13"/>
      <c r="B45" s="14" t="s">
        <v>13</v>
      </c>
      <c r="C45" s="21">
        <v>307456</v>
      </c>
      <c r="D45" s="21">
        <v>34469153</v>
      </c>
      <c r="E45" s="28">
        <v>286210</v>
      </c>
      <c r="F45" s="22">
        <v>32700892</v>
      </c>
      <c r="G45" s="22">
        <v>20933</v>
      </c>
      <c r="H45" s="22">
        <v>1507231</v>
      </c>
      <c r="I45" s="22">
        <v>313</v>
      </c>
      <c r="J45" s="22">
        <v>261030</v>
      </c>
      <c r="K45" s="22">
        <v>0</v>
      </c>
      <c r="L45" s="22">
        <v>0</v>
      </c>
    </row>
    <row r="46" spans="1:12" s="6" customFormat="1" ht="16.5" customHeight="1">
      <c r="A46" s="15"/>
      <c r="B46" s="16" t="s">
        <v>14</v>
      </c>
      <c r="C46" s="23">
        <v>623476</v>
      </c>
      <c r="D46" s="24">
        <v>69461668</v>
      </c>
      <c r="E46" s="29">
        <v>539351</v>
      </c>
      <c r="F46" s="23">
        <v>60016049</v>
      </c>
      <c r="G46" s="23">
        <v>82512</v>
      </c>
      <c r="H46" s="23">
        <v>8428636</v>
      </c>
      <c r="I46" s="23">
        <v>1613</v>
      </c>
      <c r="J46" s="23">
        <v>1016983</v>
      </c>
      <c r="K46" s="23">
        <v>0</v>
      </c>
      <c r="L46" s="23">
        <v>0</v>
      </c>
    </row>
    <row r="47" spans="1:12" s="6" customFormat="1" ht="16.5" customHeight="1" thickBot="1">
      <c r="A47" s="42" t="s">
        <v>26</v>
      </c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</row>
    <row r="48" spans="1:12" s="6" customFormat="1" ht="16.5" customHeight="1">
      <c r="A48" s="48" t="str">
        <f>"2022（令和4）年"&amp;COUNTA(E35:E46)&amp;"月迄"</f>
        <v>2022（令和4）年12月迄</v>
      </c>
      <c r="B48" s="49"/>
      <c r="C48" s="36">
        <f>SUM(C35:C46)</f>
        <v>5405454</v>
      </c>
      <c r="D48" s="36">
        <f aca="true" t="shared" si="0" ref="D48:L48">SUM(D35:D46)</f>
        <v>544223146</v>
      </c>
      <c r="E48" s="36">
        <f t="shared" si="0"/>
        <v>4957723</v>
      </c>
      <c r="F48" s="36">
        <f t="shared" si="0"/>
        <v>506977376</v>
      </c>
      <c r="G48" s="36">
        <f>SUM(G35:G46)</f>
        <v>355030</v>
      </c>
      <c r="H48" s="36">
        <f t="shared" si="0"/>
        <v>28479540</v>
      </c>
      <c r="I48" s="36">
        <f t="shared" si="0"/>
        <v>2926</v>
      </c>
      <c r="J48" s="36">
        <f t="shared" si="0"/>
        <v>2383051</v>
      </c>
      <c r="K48" s="36">
        <f t="shared" si="0"/>
        <v>89775</v>
      </c>
      <c r="L48" s="39">
        <f t="shared" si="0"/>
        <v>6383179</v>
      </c>
    </row>
    <row r="49" spans="1:12" s="6" customFormat="1" ht="16.5" customHeight="1">
      <c r="A49" s="50" t="str">
        <f>"前年"&amp;COUNTA(E35:E46)&amp;"月迄"</f>
        <v>前年12月迄</v>
      </c>
      <c r="B49" s="51"/>
      <c r="C49" s="37">
        <f ca="1">SUM(C23:(INDIRECT("c"&amp;COUNT($E35:$E46)+22)))</f>
        <v>6223427</v>
      </c>
      <c r="D49" s="37">
        <f ca="1">SUM(D23:(INDIRECT("d"&amp;COUNT($E35:$E46)+22)))</f>
        <v>552800031</v>
      </c>
      <c r="E49" s="37">
        <f ca="1">SUM(E23:(INDIRECT("e"&amp;COUNT($E35:$E46)+22)))</f>
        <v>5721836</v>
      </c>
      <c r="F49" s="37">
        <f ca="1">SUM(F23:(INDIRECT("f"&amp;COUNT($E35:$E46)+22)))</f>
        <v>514018556</v>
      </c>
      <c r="G49" s="37">
        <f ca="1">SUM(G23:(INDIRECT("g"&amp;COUNT($E35:$E46)+22)))</f>
        <v>380328</v>
      </c>
      <c r="H49" s="37">
        <f ca="1">SUM(H23:(INDIRECT("h"&amp;COUNT($E35:$E46)+22)))</f>
        <v>28538572</v>
      </c>
      <c r="I49" s="37">
        <f ca="1">SUM(I23:(INDIRECT("i"&amp;COUNT($E35:$E46)+22)))</f>
        <v>3380</v>
      </c>
      <c r="J49" s="37">
        <f ca="1">SUM(J23:(INDIRECT("j"&amp;COUNT($E35:$E46)+22)))</f>
        <v>2430753</v>
      </c>
      <c r="K49" s="37">
        <f ca="1">SUM(K23:(INDIRECT("k"&amp;COUNT($E35:$E46)+22)))</f>
        <v>117883</v>
      </c>
      <c r="L49" s="40">
        <f ca="1">SUM(L23:(INDIRECT("l"&amp;COUNT($E35:$E46)+22)))</f>
        <v>7812150</v>
      </c>
    </row>
    <row r="50" spans="1:12" s="6" customFormat="1" ht="16.5" customHeight="1" thickBot="1">
      <c r="A50" s="52" t="s">
        <v>24</v>
      </c>
      <c r="B50" s="53"/>
      <c r="C50" s="38">
        <f>C48-C49</f>
        <v>-817973</v>
      </c>
      <c r="D50" s="38">
        <f aca="true" t="shared" si="1" ref="D50:L50">D48-D49</f>
        <v>-8576885</v>
      </c>
      <c r="E50" s="38">
        <f t="shared" si="1"/>
        <v>-764113</v>
      </c>
      <c r="F50" s="38">
        <f t="shared" si="1"/>
        <v>-7041180</v>
      </c>
      <c r="G50" s="38">
        <f t="shared" si="1"/>
        <v>-25298</v>
      </c>
      <c r="H50" s="38">
        <f t="shared" si="1"/>
        <v>-59032</v>
      </c>
      <c r="I50" s="38">
        <f t="shared" si="1"/>
        <v>-454</v>
      </c>
      <c r="J50" s="38">
        <f t="shared" si="1"/>
        <v>-47702</v>
      </c>
      <c r="K50" s="38">
        <f t="shared" si="1"/>
        <v>-28108</v>
      </c>
      <c r="L50" s="41">
        <f t="shared" si="1"/>
        <v>-1428971</v>
      </c>
    </row>
    <row r="51" s="6" customFormat="1" ht="16.5" customHeight="1">
      <c r="A51" s="6" t="s">
        <v>25</v>
      </c>
    </row>
  </sheetData>
  <sheetProtection/>
  <mergeCells count="9">
    <mergeCell ref="G4:H4"/>
    <mergeCell ref="I4:J4"/>
    <mergeCell ref="K4:L4"/>
    <mergeCell ref="A48:B48"/>
    <mergeCell ref="A49:B49"/>
    <mergeCell ref="A50:B50"/>
    <mergeCell ref="A4:B5"/>
    <mergeCell ref="C4:D4"/>
    <mergeCell ref="E4:F4"/>
  </mergeCells>
  <conditionalFormatting sqref="C48:L50">
    <cfRule type="cellIs" priority="1" dxfId="9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spans="1:3" ht="16.5" customHeight="1">
      <c r="A1" s="4" t="s">
        <v>62</v>
      </c>
      <c r="C1" s="4"/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>
      <c r="A17" s="13" t="s">
        <v>38</v>
      </c>
      <c r="B17" s="30" t="s">
        <v>23</v>
      </c>
      <c r="C17" s="21">
        <v>7113864</v>
      </c>
      <c r="D17" s="32">
        <v>584022251</v>
      </c>
      <c r="E17" s="28">
        <v>6545478</v>
      </c>
      <c r="F17" s="21">
        <v>544346876</v>
      </c>
      <c r="G17" s="21">
        <v>436559</v>
      </c>
      <c r="H17" s="21">
        <v>28001068</v>
      </c>
      <c r="I17" s="21">
        <v>7838</v>
      </c>
      <c r="J17" s="22">
        <v>2947544</v>
      </c>
      <c r="K17" s="22">
        <v>123989</v>
      </c>
      <c r="L17" s="22">
        <v>8726763</v>
      </c>
    </row>
    <row r="18" spans="1:12" s="6" customFormat="1" ht="18.75" customHeight="1">
      <c r="A18" s="13" t="s">
        <v>39</v>
      </c>
      <c r="B18" s="30" t="s">
        <v>23</v>
      </c>
      <c r="C18" s="21">
        <v>6934774</v>
      </c>
      <c r="D18" s="21">
        <v>569169659</v>
      </c>
      <c r="E18" s="28">
        <v>6329710</v>
      </c>
      <c r="F18" s="21">
        <v>526191214</v>
      </c>
      <c r="G18" s="21">
        <v>440281</v>
      </c>
      <c r="H18" s="21">
        <v>28702569</v>
      </c>
      <c r="I18" s="21">
        <v>7124</v>
      </c>
      <c r="J18" s="22">
        <v>3923294</v>
      </c>
      <c r="K18" s="22">
        <v>157659</v>
      </c>
      <c r="L18" s="22">
        <v>10352582</v>
      </c>
    </row>
    <row r="19" spans="1:12" s="6" customFormat="1" ht="18.75" customHeight="1">
      <c r="A19" s="13" t="s">
        <v>58</v>
      </c>
      <c r="B19" s="30" t="s">
        <v>23</v>
      </c>
      <c r="C19" s="21">
        <v>6936071</v>
      </c>
      <c r="D19" s="21">
        <v>568208634</v>
      </c>
      <c r="E19" s="28">
        <v>6288911</v>
      </c>
      <c r="F19" s="21">
        <v>522458349</v>
      </c>
      <c r="G19" s="21">
        <v>472224</v>
      </c>
      <c r="H19" s="21">
        <v>30598244</v>
      </c>
      <c r="I19" s="21">
        <v>6682</v>
      </c>
      <c r="J19" s="22">
        <v>3429195</v>
      </c>
      <c r="K19" s="22">
        <v>168254</v>
      </c>
      <c r="L19" s="22">
        <v>11722846</v>
      </c>
    </row>
    <row r="20" spans="1:12" s="6" customFormat="1" ht="18.75" customHeight="1">
      <c r="A20" s="13" t="s">
        <v>64</v>
      </c>
      <c r="B20" s="30" t="s">
        <v>23</v>
      </c>
      <c r="C20" s="21">
        <v>6847617</v>
      </c>
      <c r="D20" s="21">
        <v>554068627</v>
      </c>
      <c r="E20" s="28">
        <v>6269724</v>
      </c>
      <c r="F20" s="21">
        <v>513061334</v>
      </c>
      <c r="G20" s="21">
        <v>424553</v>
      </c>
      <c r="H20" s="21">
        <v>28045646</v>
      </c>
      <c r="I20" s="21">
        <v>6303</v>
      </c>
      <c r="J20" s="22">
        <v>3084074</v>
      </c>
      <c r="K20" s="22">
        <v>147037</v>
      </c>
      <c r="L20" s="22">
        <v>9877573</v>
      </c>
    </row>
    <row r="21" spans="1:12" s="6" customFormat="1" ht="18.75" customHeight="1" thickBot="1">
      <c r="A21" s="11" t="s">
        <v>65</v>
      </c>
      <c r="B21" s="43" t="s">
        <v>23</v>
      </c>
      <c r="C21" s="20">
        <v>6258854</v>
      </c>
      <c r="D21" s="31">
        <v>517930146</v>
      </c>
      <c r="E21" s="27">
        <v>5765001</v>
      </c>
      <c r="F21" s="20">
        <v>480211404</v>
      </c>
      <c r="G21" s="20">
        <v>382348</v>
      </c>
      <c r="H21" s="20">
        <v>27595092</v>
      </c>
      <c r="I21" s="20">
        <v>4447</v>
      </c>
      <c r="J21" s="20">
        <v>2654938</v>
      </c>
      <c r="K21" s="20">
        <v>107058</v>
      </c>
      <c r="L21" s="20">
        <v>7468712</v>
      </c>
    </row>
    <row r="22" spans="1:12" s="6" customFormat="1" ht="16.5" customHeight="1" thickTop="1">
      <c r="A22" s="13" t="s">
        <v>65</v>
      </c>
      <c r="B22" s="14" t="s">
        <v>3</v>
      </c>
      <c r="C22" s="21">
        <v>374303</v>
      </c>
      <c r="D22" s="21">
        <v>33406457</v>
      </c>
      <c r="E22" s="28">
        <v>349595</v>
      </c>
      <c r="F22" s="22">
        <v>31868057</v>
      </c>
      <c r="G22" s="22">
        <v>24551</v>
      </c>
      <c r="H22" s="22">
        <v>1480980</v>
      </c>
      <c r="I22" s="22">
        <v>157</v>
      </c>
      <c r="J22" s="22">
        <v>57420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4</v>
      </c>
      <c r="C23" s="21">
        <v>408415</v>
      </c>
      <c r="D23" s="21">
        <v>32271947</v>
      </c>
      <c r="E23" s="28">
        <v>377618</v>
      </c>
      <c r="F23" s="22">
        <v>30331006</v>
      </c>
      <c r="G23" s="22">
        <v>30593</v>
      </c>
      <c r="H23" s="22">
        <v>1873621</v>
      </c>
      <c r="I23" s="22">
        <v>204</v>
      </c>
      <c r="J23" s="22">
        <v>67320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5</v>
      </c>
      <c r="C24" s="21">
        <v>622886</v>
      </c>
      <c r="D24" s="21">
        <v>47418663</v>
      </c>
      <c r="E24" s="28">
        <v>594745</v>
      </c>
      <c r="F24" s="22">
        <v>45661751</v>
      </c>
      <c r="G24" s="22">
        <v>27991</v>
      </c>
      <c r="H24" s="22">
        <v>1660882</v>
      </c>
      <c r="I24" s="22">
        <v>150</v>
      </c>
      <c r="J24" s="22">
        <v>96030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6</v>
      </c>
      <c r="C25" s="21">
        <v>369950</v>
      </c>
      <c r="D25" s="21">
        <v>26045276</v>
      </c>
      <c r="E25" s="28">
        <v>340127</v>
      </c>
      <c r="F25" s="22">
        <v>24069940</v>
      </c>
      <c r="G25" s="22">
        <v>23480</v>
      </c>
      <c r="H25" s="22">
        <v>1507594</v>
      </c>
      <c r="I25" s="22">
        <v>103</v>
      </c>
      <c r="J25" s="22">
        <v>83270</v>
      </c>
      <c r="K25" s="22">
        <v>6240</v>
      </c>
      <c r="L25" s="22">
        <v>384472</v>
      </c>
    </row>
    <row r="26" spans="1:12" s="6" customFormat="1" ht="16.5" customHeight="1">
      <c r="A26" s="13"/>
      <c r="B26" s="14" t="s">
        <v>7</v>
      </c>
      <c r="C26" s="21">
        <v>494267</v>
      </c>
      <c r="D26" s="21">
        <v>36100421</v>
      </c>
      <c r="E26" s="28">
        <v>407880</v>
      </c>
      <c r="F26" s="22">
        <v>29700686</v>
      </c>
      <c r="G26" s="22">
        <v>24352</v>
      </c>
      <c r="H26" s="22">
        <v>1575606</v>
      </c>
      <c r="I26" s="22">
        <v>320</v>
      </c>
      <c r="J26" s="22">
        <v>234740</v>
      </c>
      <c r="K26" s="22">
        <v>61715</v>
      </c>
      <c r="L26" s="22">
        <v>4589389</v>
      </c>
    </row>
    <row r="27" spans="1:12" s="6" customFormat="1" ht="16.5" customHeight="1">
      <c r="A27" s="13"/>
      <c r="B27" s="14" t="s">
        <v>8</v>
      </c>
      <c r="C27" s="21">
        <v>469498</v>
      </c>
      <c r="D27" s="21">
        <v>33844881</v>
      </c>
      <c r="E27" s="28">
        <v>406864</v>
      </c>
      <c r="F27" s="22">
        <v>29814168</v>
      </c>
      <c r="G27" s="22">
        <v>23434</v>
      </c>
      <c r="H27" s="22">
        <v>1419922</v>
      </c>
      <c r="I27" s="22">
        <v>97</v>
      </c>
      <c r="J27" s="22">
        <v>115940</v>
      </c>
      <c r="K27" s="22">
        <v>39103</v>
      </c>
      <c r="L27" s="22">
        <v>2494851</v>
      </c>
    </row>
    <row r="28" spans="1:12" s="6" customFormat="1" ht="16.5" customHeight="1">
      <c r="A28" s="13"/>
      <c r="B28" s="14" t="s">
        <v>9</v>
      </c>
      <c r="C28" s="21">
        <v>513106</v>
      </c>
      <c r="D28" s="21">
        <v>44320566</v>
      </c>
      <c r="E28" s="28">
        <v>487301</v>
      </c>
      <c r="F28" s="22">
        <v>42319219</v>
      </c>
      <c r="G28" s="22">
        <v>25662</v>
      </c>
      <c r="H28" s="22">
        <v>1887277</v>
      </c>
      <c r="I28" s="22">
        <v>143</v>
      </c>
      <c r="J28" s="22">
        <v>114070</v>
      </c>
      <c r="K28" s="22">
        <v>0</v>
      </c>
      <c r="L28" s="22">
        <v>0</v>
      </c>
    </row>
    <row r="29" spans="1:12" s="6" customFormat="1" ht="16.5" customHeight="1">
      <c r="A29" s="13"/>
      <c r="B29" s="14" t="s">
        <v>10</v>
      </c>
      <c r="C29" s="21">
        <v>834203</v>
      </c>
      <c r="D29" s="21">
        <v>67735619</v>
      </c>
      <c r="E29" s="28">
        <v>798977</v>
      </c>
      <c r="F29" s="22">
        <v>65429630</v>
      </c>
      <c r="G29" s="22">
        <v>35115</v>
      </c>
      <c r="H29" s="22">
        <v>2243014</v>
      </c>
      <c r="I29" s="22">
        <v>111</v>
      </c>
      <c r="J29" s="22">
        <v>62975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11</v>
      </c>
      <c r="C30" s="21">
        <v>602328</v>
      </c>
      <c r="D30" s="21">
        <v>49730758</v>
      </c>
      <c r="E30" s="28">
        <v>573919</v>
      </c>
      <c r="F30" s="22">
        <v>47371976</v>
      </c>
      <c r="G30" s="22">
        <v>28086</v>
      </c>
      <c r="H30" s="22">
        <v>2116672</v>
      </c>
      <c r="I30" s="22">
        <v>323</v>
      </c>
      <c r="J30" s="22">
        <v>242110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12</v>
      </c>
      <c r="C31" s="21">
        <v>489889</v>
      </c>
      <c r="D31" s="21">
        <v>47731917</v>
      </c>
      <c r="E31" s="28">
        <v>461111</v>
      </c>
      <c r="F31" s="22">
        <v>45393840</v>
      </c>
      <c r="G31" s="22">
        <v>28089</v>
      </c>
      <c r="H31" s="22">
        <v>2053870</v>
      </c>
      <c r="I31" s="22">
        <v>689</v>
      </c>
      <c r="J31" s="22">
        <v>284207</v>
      </c>
      <c r="K31" s="22">
        <v>0</v>
      </c>
      <c r="L31" s="22">
        <v>0</v>
      </c>
    </row>
    <row r="32" spans="1:12" s="6" customFormat="1" ht="16.5" customHeight="1">
      <c r="A32" s="13"/>
      <c r="B32" s="14" t="s">
        <v>13</v>
      </c>
      <c r="C32" s="21">
        <v>431839</v>
      </c>
      <c r="D32" s="21">
        <v>41501590</v>
      </c>
      <c r="E32" s="28">
        <v>404365</v>
      </c>
      <c r="F32" s="22">
        <v>39178275</v>
      </c>
      <c r="G32" s="22">
        <v>26382</v>
      </c>
      <c r="H32" s="22">
        <v>1718810</v>
      </c>
      <c r="I32" s="22">
        <v>1092</v>
      </c>
      <c r="J32" s="22">
        <v>604505</v>
      </c>
      <c r="K32" s="22">
        <v>0</v>
      </c>
      <c r="L32" s="22">
        <v>0</v>
      </c>
    </row>
    <row r="33" spans="1:12" s="6" customFormat="1" ht="16.5" customHeight="1">
      <c r="A33" s="15"/>
      <c r="B33" s="16" t="s">
        <v>14</v>
      </c>
      <c r="C33" s="23">
        <v>648170</v>
      </c>
      <c r="D33" s="24">
        <v>57822051</v>
      </c>
      <c r="E33" s="29">
        <v>562499</v>
      </c>
      <c r="F33" s="23">
        <v>49072856</v>
      </c>
      <c r="G33" s="23">
        <v>84613</v>
      </c>
      <c r="H33" s="23">
        <v>8056844</v>
      </c>
      <c r="I33" s="23">
        <v>1058</v>
      </c>
      <c r="J33" s="23">
        <v>692351</v>
      </c>
      <c r="K33" s="23">
        <v>0</v>
      </c>
      <c r="L33" s="23">
        <v>0</v>
      </c>
    </row>
    <row r="34" spans="1:12" s="6" customFormat="1" ht="16.5" customHeight="1">
      <c r="A34" s="13" t="s">
        <v>68</v>
      </c>
      <c r="B34" s="14" t="s">
        <v>3</v>
      </c>
      <c r="C34" s="21">
        <v>329752</v>
      </c>
      <c r="D34" s="21">
        <v>27804634</v>
      </c>
      <c r="E34" s="28">
        <v>311190</v>
      </c>
      <c r="F34" s="22">
        <v>26640551</v>
      </c>
      <c r="G34" s="22">
        <v>18562</v>
      </c>
      <c r="H34" s="22">
        <v>1164083</v>
      </c>
      <c r="I34" s="22">
        <v>0</v>
      </c>
      <c r="J34" s="22">
        <v>0</v>
      </c>
      <c r="K34" s="22">
        <v>0</v>
      </c>
      <c r="L34" s="22">
        <v>0</v>
      </c>
    </row>
    <row r="35" spans="1:12" s="6" customFormat="1" ht="16.5" customHeight="1">
      <c r="A35" s="13"/>
      <c r="B35" s="14" t="s">
        <v>4</v>
      </c>
      <c r="C35" s="21">
        <v>375727</v>
      </c>
      <c r="D35" s="21">
        <v>29590289</v>
      </c>
      <c r="E35" s="28">
        <v>349156</v>
      </c>
      <c r="F35" s="22">
        <v>27786909</v>
      </c>
      <c r="G35" s="22">
        <v>26571</v>
      </c>
      <c r="H35" s="22">
        <v>1803380</v>
      </c>
      <c r="I35" s="22">
        <v>0</v>
      </c>
      <c r="J35" s="22">
        <v>0</v>
      </c>
      <c r="K35" s="22">
        <v>0</v>
      </c>
      <c r="L35" s="22">
        <v>0</v>
      </c>
    </row>
    <row r="36" spans="1:12" s="6" customFormat="1" ht="16.5" customHeight="1">
      <c r="A36" s="13"/>
      <c r="B36" s="14" t="s">
        <v>5</v>
      </c>
      <c r="C36" s="21">
        <v>649309</v>
      </c>
      <c r="D36" s="21">
        <v>58185613</v>
      </c>
      <c r="E36" s="28">
        <v>613259</v>
      </c>
      <c r="F36" s="22">
        <v>55757718</v>
      </c>
      <c r="G36" s="22">
        <v>36050</v>
      </c>
      <c r="H36" s="22">
        <v>2427895</v>
      </c>
      <c r="I36" s="22">
        <v>0</v>
      </c>
      <c r="J36" s="22">
        <v>0</v>
      </c>
      <c r="K36" s="22">
        <v>0</v>
      </c>
      <c r="L36" s="22">
        <v>0</v>
      </c>
    </row>
    <row r="37" spans="1:12" s="6" customFormat="1" ht="16.5" customHeight="1">
      <c r="A37" s="13"/>
      <c r="B37" s="14" t="s">
        <v>6</v>
      </c>
      <c r="C37" s="21">
        <v>476975</v>
      </c>
      <c r="D37" s="21">
        <v>40612280</v>
      </c>
      <c r="E37" s="28">
        <v>438453</v>
      </c>
      <c r="F37" s="22">
        <v>38020043</v>
      </c>
      <c r="G37" s="22">
        <v>34164</v>
      </c>
      <c r="H37" s="22">
        <v>2258332</v>
      </c>
      <c r="I37" s="22">
        <v>26</v>
      </c>
      <c r="J37" s="22">
        <v>51535</v>
      </c>
      <c r="K37" s="22">
        <v>4332</v>
      </c>
      <c r="L37" s="22">
        <v>282370</v>
      </c>
    </row>
    <row r="38" spans="1:12" s="6" customFormat="1" ht="16.5" customHeight="1">
      <c r="A38" s="13"/>
      <c r="B38" s="14" t="s">
        <v>7</v>
      </c>
      <c r="C38" s="21">
        <v>457419</v>
      </c>
      <c r="D38" s="21">
        <v>38325631</v>
      </c>
      <c r="E38" s="28">
        <v>371387</v>
      </c>
      <c r="F38" s="22">
        <v>31727726</v>
      </c>
      <c r="G38" s="22">
        <v>22708</v>
      </c>
      <c r="H38" s="22">
        <v>1532103</v>
      </c>
      <c r="I38" s="22">
        <v>995</v>
      </c>
      <c r="J38" s="22">
        <v>618750</v>
      </c>
      <c r="K38" s="22">
        <v>62329</v>
      </c>
      <c r="L38" s="22">
        <v>4447052</v>
      </c>
    </row>
    <row r="39" spans="1:12" s="6" customFormat="1" ht="16.5" customHeight="1">
      <c r="A39" s="13"/>
      <c r="B39" s="14" t="s">
        <v>8</v>
      </c>
      <c r="C39" s="21">
        <v>427159</v>
      </c>
      <c r="D39" s="21">
        <v>34810317</v>
      </c>
      <c r="E39" s="28">
        <v>354228</v>
      </c>
      <c r="F39" s="22">
        <v>30226438</v>
      </c>
      <c r="G39" s="22">
        <v>21626</v>
      </c>
      <c r="H39" s="22">
        <v>1350231</v>
      </c>
      <c r="I39" s="22">
        <v>83</v>
      </c>
      <c r="J39" s="22">
        <v>150920</v>
      </c>
      <c r="K39" s="22">
        <v>51222</v>
      </c>
      <c r="L39" s="22">
        <v>3082728</v>
      </c>
    </row>
    <row r="40" spans="1:12" s="6" customFormat="1" ht="16.5" customHeight="1">
      <c r="A40" s="13"/>
      <c r="B40" s="14" t="s">
        <v>9</v>
      </c>
      <c r="C40" s="21">
        <v>540257</v>
      </c>
      <c r="D40" s="21">
        <v>45909974</v>
      </c>
      <c r="E40" s="28">
        <v>514790</v>
      </c>
      <c r="F40" s="22">
        <v>44086632</v>
      </c>
      <c r="G40" s="22">
        <v>25357</v>
      </c>
      <c r="H40" s="22">
        <v>1728632</v>
      </c>
      <c r="I40" s="22">
        <v>110</v>
      </c>
      <c r="J40" s="22">
        <v>94710</v>
      </c>
      <c r="K40" s="22">
        <v>0</v>
      </c>
      <c r="L40" s="22">
        <v>0</v>
      </c>
    </row>
    <row r="41" spans="1:12" s="6" customFormat="1" ht="16.5" customHeight="1">
      <c r="A41" s="13"/>
      <c r="B41" s="14" t="s">
        <v>10</v>
      </c>
      <c r="C41" s="21">
        <v>892552</v>
      </c>
      <c r="D41" s="21">
        <v>77169402</v>
      </c>
      <c r="E41" s="28">
        <v>859793</v>
      </c>
      <c r="F41" s="22">
        <v>74933626</v>
      </c>
      <c r="G41" s="22">
        <v>32668</v>
      </c>
      <c r="H41" s="22">
        <v>2180666</v>
      </c>
      <c r="I41" s="22">
        <v>91</v>
      </c>
      <c r="J41" s="22">
        <v>55110</v>
      </c>
      <c r="K41" s="22">
        <v>0</v>
      </c>
      <c r="L41" s="22">
        <v>0</v>
      </c>
    </row>
    <row r="42" spans="1:12" s="6" customFormat="1" ht="16.5" customHeight="1">
      <c r="A42" s="13"/>
      <c r="B42" s="14" t="s">
        <v>11</v>
      </c>
      <c r="C42" s="21">
        <v>609291</v>
      </c>
      <c r="D42" s="21">
        <v>53855709</v>
      </c>
      <c r="E42" s="28">
        <v>577487</v>
      </c>
      <c r="F42" s="22">
        <v>51566676</v>
      </c>
      <c r="G42" s="22">
        <v>31655</v>
      </c>
      <c r="H42" s="22">
        <v>2198228</v>
      </c>
      <c r="I42" s="22">
        <v>149</v>
      </c>
      <c r="J42" s="22">
        <v>90805</v>
      </c>
      <c r="K42" s="22">
        <v>0</v>
      </c>
      <c r="L42" s="22">
        <v>0</v>
      </c>
    </row>
    <row r="43" spans="1:12" s="6" customFormat="1" ht="16.5" customHeight="1">
      <c r="A43" s="13"/>
      <c r="B43" s="14" t="s">
        <v>12</v>
      </c>
      <c r="C43" s="21">
        <v>421473</v>
      </c>
      <c r="D43" s="21">
        <v>40612183</v>
      </c>
      <c r="E43" s="28">
        <v>397979</v>
      </c>
      <c r="F43" s="22">
        <v>38732711</v>
      </c>
      <c r="G43" s="22">
        <v>23092</v>
      </c>
      <c r="H43" s="22">
        <v>1721314</v>
      </c>
      <c r="I43" s="22">
        <v>402</v>
      </c>
      <c r="J43" s="22">
        <v>158158</v>
      </c>
      <c r="K43" s="22">
        <v>0</v>
      </c>
      <c r="L43" s="22">
        <v>0</v>
      </c>
    </row>
    <row r="44" spans="1:12" s="6" customFormat="1" ht="16.5" customHeight="1">
      <c r="A44" s="13"/>
      <c r="B44" s="14" t="s">
        <v>13</v>
      </c>
      <c r="C44" s="21">
        <v>400242</v>
      </c>
      <c r="D44" s="21">
        <v>39680686</v>
      </c>
      <c r="E44" s="28">
        <v>377762</v>
      </c>
      <c r="F44" s="22">
        <v>37711314</v>
      </c>
      <c r="G44" s="22">
        <v>22001</v>
      </c>
      <c r="H44" s="22">
        <v>1413855</v>
      </c>
      <c r="I44" s="22">
        <v>479</v>
      </c>
      <c r="J44" s="22">
        <v>555517</v>
      </c>
      <c r="K44" s="22">
        <v>0</v>
      </c>
      <c r="L44" s="22">
        <v>0</v>
      </c>
    </row>
    <row r="45" spans="1:12" s="6" customFormat="1" ht="16.5" customHeight="1">
      <c r="A45" s="15"/>
      <c r="B45" s="16" t="s">
        <v>14</v>
      </c>
      <c r="C45" s="23">
        <v>643271</v>
      </c>
      <c r="D45" s="24">
        <v>66243313</v>
      </c>
      <c r="E45" s="29">
        <v>556352</v>
      </c>
      <c r="F45" s="23">
        <v>56828212</v>
      </c>
      <c r="G45" s="23">
        <v>85874</v>
      </c>
      <c r="H45" s="23">
        <v>8759853</v>
      </c>
      <c r="I45" s="23">
        <v>1045</v>
      </c>
      <c r="J45" s="23">
        <v>655248</v>
      </c>
      <c r="K45" s="23">
        <v>0</v>
      </c>
      <c r="L45" s="23">
        <v>0</v>
      </c>
    </row>
    <row r="46" spans="1:12" s="6" customFormat="1" ht="16.5" customHeight="1" thickBot="1">
      <c r="A46" s="42" t="s">
        <v>26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</row>
    <row r="47" spans="1:12" s="6" customFormat="1" ht="16.5" customHeight="1">
      <c r="A47" s="48" t="str">
        <f>"2021（令和3）年"&amp;COUNTA(E34:E45)&amp;"月迄"</f>
        <v>2021（令和3）年12月迄</v>
      </c>
      <c r="B47" s="49"/>
      <c r="C47" s="36">
        <f>SUM(C34:C45)</f>
        <v>6223427</v>
      </c>
      <c r="D47" s="36">
        <f aca="true" t="shared" si="0" ref="D47:L47">SUM(D34:D45)</f>
        <v>552800031</v>
      </c>
      <c r="E47" s="36">
        <f t="shared" si="0"/>
        <v>5721836</v>
      </c>
      <c r="F47" s="36">
        <f t="shared" si="0"/>
        <v>514018556</v>
      </c>
      <c r="G47" s="36">
        <f>SUM(G34:G45)</f>
        <v>380328</v>
      </c>
      <c r="H47" s="36">
        <f t="shared" si="0"/>
        <v>28538572</v>
      </c>
      <c r="I47" s="36">
        <f t="shared" si="0"/>
        <v>3380</v>
      </c>
      <c r="J47" s="36">
        <f t="shared" si="0"/>
        <v>2430753</v>
      </c>
      <c r="K47" s="36">
        <f t="shared" si="0"/>
        <v>117883</v>
      </c>
      <c r="L47" s="39">
        <f t="shared" si="0"/>
        <v>7812150</v>
      </c>
    </row>
    <row r="48" spans="1:12" s="6" customFormat="1" ht="16.5" customHeight="1">
      <c r="A48" s="50" t="str">
        <f>"前年"&amp;COUNTA(E34:E45)&amp;"月迄"</f>
        <v>前年12月迄</v>
      </c>
      <c r="B48" s="51"/>
      <c r="C48" s="37">
        <f ca="1">SUM(C22:(INDIRECT("c"&amp;COUNT($E34:$E45)+21)))</f>
        <v>6258854</v>
      </c>
      <c r="D48" s="37">
        <f ca="1">SUM(D22:(INDIRECT("d"&amp;COUNT($E34:$E45)+21)))</f>
        <v>517930146</v>
      </c>
      <c r="E48" s="37">
        <f ca="1">SUM(E22:(INDIRECT("e"&amp;COUNT($E34:$E45)+21)))</f>
        <v>5765001</v>
      </c>
      <c r="F48" s="37">
        <f ca="1">SUM(F22:(INDIRECT("f"&amp;COUNT($E34:$E45)+21)))</f>
        <v>480211404</v>
      </c>
      <c r="G48" s="37">
        <f ca="1">SUM(G22:(INDIRECT("g"&amp;COUNT($E34:$E45)+21)))</f>
        <v>382348</v>
      </c>
      <c r="H48" s="37">
        <f ca="1">SUM(H22:(INDIRECT("h"&amp;COUNT($E34:$E45)+21)))</f>
        <v>27595092</v>
      </c>
      <c r="I48" s="37">
        <f ca="1">SUM(I22:(INDIRECT("i"&amp;COUNT($E34:$E45)+21)))</f>
        <v>4447</v>
      </c>
      <c r="J48" s="37">
        <f ca="1">SUM(J22:(INDIRECT("j"&amp;COUNT($E34:$E45)+21)))</f>
        <v>2654938</v>
      </c>
      <c r="K48" s="37">
        <f ca="1">SUM(K22:(INDIRECT("k"&amp;COUNT($E34:$E45)+21)))</f>
        <v>107058</v>
      </c>
      <c r="L48" s="40">
        <f ca="1">SUM(L22:(INDIRECT("l"&amp;COUNT($E34:$E45)+21)))</f>
        <v>7468712</v>
      </c>
    </row>
    <row r="49" spans="1:12" s="6" customFormat="1" ht="16.5" customHeight="1" thickBot="1">
      <c r="A49" s="52" t="s">
        <v>24</v>
      </c>
      <c r="B49" s="53"/>
      <c r="C49" s="38">
        <f>C47-C48</f>
        <v>-35427</v>
      </c>
      <c r="D49" s="38">
        <f aca="true" t="shared" si="1" ref="D49:L49">D47-D48</f>
        <v>34869885</v>
      </c>
      <c r="E49" s="38">
        <f t="shared" si="1"/>
        <v>-43165</v>
      </c>
      <c r="F49" s="38">
        <f t="shared" si="1"/>
        <v>33807152</v>
      </c>
      <c r="G49" s="38">
        <f t="shared" si="1"/>
        <v>-2020</v>
      </c>
      <c r="H49" s="38">
        <f t="shared" si="1"/>
        <v>943480</v>
      </c>
      <c r="I49" s="38">
        <f t="shared" si="1"/>
        <v>-1067</v>
      </c>
      <c r="J49" s="38">
        <f t="shared" si="1"/>
        <v>-224185</v>
      </c>
      <c r="K49" s="38">
        <f t="shared" si="1"/>
        <v>10825</v>
      </c>
      <c r="L49" s="41">
        <f t="shared" si="1"/>
        <v>343438</v>
      </c>
    </row>
    <row r="50" s="6" customFormat="1" ht="16.5" customHeight="1">
      <c r="A50" s="6" t="s">
        <v>25</v>
      </c>
    </row>
  </sheetData>
  <sheetProtection/>
  <mergeCells count="9">
    <mergeCell ref="G4:H4"/>
    <mergeCell ref="I4:J4"/>
    <mergeCell ref="K4:L4"/>
    <mergeCell ref="A47:B47"/>
    <mergeCell ref="A48:B48"/>
    <mergeCell ref="A49:B49"/>
    <mergeCell ref="A4:B5"/>
    <mergeCell ref="C4:D4"/>
    <mergeCell ref="E4:F4"/>
  </mergeCells>
  <conditionalFormatting sqref="C47:L49">
    <cfRule type="cellIs" priority="1" dxfId="9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spans="1:3" ht="16.5" customHeight="1">
      <c r="A1" s="4" t="s">
        <v>61</v>
      </c>
      <c r="C1" s="4"/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>
      <c r="A17" s="13" t="s">
        <v>38</v>
      </c>
      <c r="B17" s="30" t="s">
        <v>23</v>
      </c>
      <c r="C17" s="21">
        <v>7113864</v>
      </c>
      <c r="D17" s="32">
        <v>584022251</v>
      </c>
      <c r="E17" s="28">
        <v>6545478</v>
      </c>
      <c r="F17" s="21">
        <v>544346876</v>
      </c>
      <c r="G17" s="21">
        <v>436559</v>
      </c>
      <c r="H17" s="21">
        <v>28001068</v>
      </c>
      <c r="I17" s="21">
        <v>7838</v>
      </c>
      <c r="J17" s="22">
        <v>2947544</v>
      </c>
      <c r="K17" s="22">
        <v>123989</v>
      </c>
      <c r="L17" s="22">
        <v>8726763</v>
      </c>
    </row>
    <row r="18" spans="1:12" s="6" customFormat="1" ht="18.75" customHeight="1">
      <c r="A18" s="13" t="s">
        <v>39</v>
      </c>
      <c r="B18" s="30" t="s">
        <v>23</v>
      </c>
      <c r="C18" s="21">
        <v>6934774</v>
      </c>
      <c r="D18" s="21">
        <v>569169659</v>
      </c>
      <c r="E18" s="28">
        <v>6329710</v>
      </c>
      <c r="F18" s="21">
        <v>526191214</v>
      </c>
      <c r="G18" s="21">
        <v>440281</v>
      </c>
      <c r="H18" s="21">
        <v>28702569</v>
      </c>
      <c r="I18" s="21">
        <v>7124</v>
      </c>
      <c r="J18" s="22">
        <v>3923294</v>
      </c>
      <c r="K18" s="22">
        <v>157659</v>
      </c>
      <c r="L18" s="22">
        <v>10352582</v>
      </c>
    </row>
    <row r="19" spans="1:12" s="6" customFormat="1" ht="18.75" customHeight="1">
      <c r="A19" s="13" t="s">
        <v>58</v>
      </c>
      <c r="B19" s="30" t="s">
        <v>23</v>
      </c>
      <c r="C19" s="21">
        <v>6936071</v>
      </c>
      <c r="D19" s="21">
        <v>568208634</v>
      </c>
      <c r="E19" s="28">
        <v>6288911</v>
      </c>
      <c r="F19" s="21">
        <v>522458349</v>
      </c>
      <c r="G19" s="21">
        <v>472224</v>
      </c>
      <c r="H19" s="21">
        <v>30598244</v>
      </c>
      <c r="I19" s="21">
        <v>6682</v>
      </c>
      <c r="J19" s="22">
        <v>3429195</v>
      </c>
      <c r="K19" s="22">
        <v>168254</v>
      </c>
      <c r="L19" s="22">
        <v>11722846</v>
      </c>
    </row>
    <row r="20" spans="1:12" s="6" customFormat="1" ht="18.75" customHeight="1" thickBot="1">
      <c r="A20" s="11" t="s">
        <v>64</v>
      </c>
      <c r="B20" s="12" t="s">
        <v>23</v>
      </c>
      <c r="C20" s="19">
        <v>6847617</v>
      </c>
      <c r="D20" s="19">
        <v>554068627</v>
      </c>
      <c r="E20" s="27">
        <v>6269724</v>
      </c>
      <c r="F20" s="19">
        <v>513061334</v>
      </c>
      <c r="G20" s="19">
        <v>424553</v>
      </c>
      <c r="H20" s="19">
        <v>28045646</v>
      </c>
      <c r="I20" s="19">
        <v>6303</v>
      </c>
      <c r="J20" s="20">
        <v>3084074</v>
      </c>
      <c r="K20" s="20">
        <v>147037</v>
      </c>
      <c r="L20" s="20">
        <v>9877573</v>
      </c>
    </row>
    <row r="21" spans="1:12" s="6" customFormat="1" ht="16.5" customHeight="1" thickTop="1">
      <c r="A21" s="13" t="s">
        <v>59</v>
      </c>
      <c r="B21" s="14" t="s">
        <v>3</v>
      </c>
      <c r="C21" s="21">
        <v>396743</v>
      </c>
      <c r="D21" s="21">
        <v>34670848</v>
      </c>
      <c r="E21" s="28">
        <v>370706</v>
      </c>
      <c r="F21" s="22">
        <v>33099972</v>
      </c>
      <c r="G21" s="22">
        <v>25952</v>
      </c>
      <c r="H21" s="22">
        <v>1543336</v>
      </c>
      <c r="I21" s="22">
        <v>85</v>
      </c>
      <c r="J21" s="22">
        <v>27540</v>
      </c>
      <c r="K21" s="22">
        <v>0</v>
      </c>
      <c r="L21" s="22">
        <v>0</v>
      </c>
    </row>
    <row r="22" spans="1:12" s="6" customFormat="1" ht="16.5" customHeight="1">
      <c r="A22" s="13"/>
      <c r="B22" s="14" t="s">
        <v>4</v>
      </c>
      <c r="C22" s="21">
        <v>423613</v>
      </c>
      <c r="D22" s="21">
        <v>32635645</v>
      </c>
      <c r="E22" s="28">
        <v>391705</v>
      </c>
      <c r="F22" s="22">
        <v>30626521</v>
      </c>
      <c r="G22" s="22">
        <v>31788</v>
      </c>
      <c r="H22" s="22">
        <v>1970244</v>
      </c>
      <c r="I22" s="22">
        <v>120</v>
      </c>
      <c r="J22" s="22">
        <v>38880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5</v>
      </c>
      <c r="C23" s="21">
        <v>751282</v>
      </c>
      <c r="D23" s="21">
        <v>59252439</v>
      </c>
      <c r="E23" s="28">
        <v>711719</v>
      </c>
      <c r="F23" s="22">
        <v>56988516</v>
      </c>
      <c r="G23" s="22">
        <v>39461</v>
      </c>
      <c r="H23" s="22">
        <v>2186811</v>
      </c>
      <c r="I23" s="22">
        <v>102</v>
      </c>
      <c r="J23" s="22">
        <v>77112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6</v>
      </c>
      <c r="C24" s="21">
        <v>457232</v>
      </c>
      <c r="D24" s="21">
        <v>36456303</v>
      </c>
      <c r="E24" s="28">
        <v>417357</v>
      </c>
      <c r="F24" s="22">
        <v>34081766</v>
      </c>
      <c r="G24" s="22">
        <v>37137</v>
      </c>
      <c r="H24" s="22">
        <v>2125327</v>
      </c>
      <c r="I24" s="22">
        <v>138</v>
      </c>
      <c r="J24" s="22">
        <v>88506</v>
      </c>
      <c r="K24" s="22">
        <v>2600</v>
      </c>
      <c r="L24" s="22">
        <v>160704</v>
      </c>
    </row>
    <row r="25" spans="1:12" s="6" customFormat="1" ht="16.5" customHeight="1">
      <c r="A25" s="13" t="s">
        <v>60</v>
      </c>
      <c r="B25" s="14" t="s">
        <v>7</v>
      </c>
      <c r="C25" s="21">
        <v>624620</v>
      </c>
      <c r="D25" s="21">
        <v>47527808</v>
      </c>
      <c r="E25" s="28">
        <v>494235</v>
      </c>
      <c r="F25" s="22">
        <v>38701405</v>
      </c>
      <c r="G25" s="22">
        <v>35684</v>
      </c>
      <c r="H25" s="22">
        <v>1932719</v>
      </c>
      <c r="I25" s="22">
        <v>528</v>
      </c>
      <c r="J25" s="22">
        <v>342760</v>
      </c>
      <c r="K25" s="22">
        <v>94173</v>
      </c>
      <c r="L25" s="22">
        <v>6550924</v>
      </c>
    </row>
    <row r="26" spans="1:12" s="6" customFormat="1" ht="16.5" customHeight="1">
      <c r="A26" s="13"/>
      <c r="B26" s="14" t="s">
        <v>8</v>
      </c>
      <c r="C26" s="21">
        <v>463174</v>
      </c>
      <c r="D26" s="21">
        <v>33632173</v>
      </c>
      <c r="E26" s="28">
        <v>387379</v>
      </c>
      <c r="F26" s="22">
        <v>28806187</v>
      </c>
      <c r="G26" s="22">
        <v>25398</v>
      </c>
      <c r="H26" s="22">
        <v>1577529</v>
      </c>
      <c r="I26" s="22">
        <v>133</v>
      </c>
      <c r="J26" s="22">
        <v>82512</v>
      </c>
      <c r="K26" s="22">
        <v>50264</v>
      </c>
      <c r="L26" s="22">
        <v>3165945</v>
      </c>
    </row>
    <row r="27" spans="1:12" s="6" customFormat="1" ht="16.5" customHeight="1">
      <c r="A27" s="13"/>
      <c r="B27" s="14" t="s">
        <v>9</v>
      </c>
      <c r="C27" s="21">
        <v>542543</v>
      </c>
      <c r="D27" s="21">
        <v>42626271</v>
      </c>
      <c r="E27" s="28">
        <v>519945</v>
      </c>
      <c r="F27" s="22">
        <v>41058965</v>
      </c>
      <c r="G27" s="22">
        <v>22263</v>
      </c>
      <c r="H27" s="22">
        <v>1379278</v>
      </c>
      <c r="I27" s="22">
        <v>335</v>
      </c>
      <c r="J27" s="22">
        <v>188028</v>
      </c>
      <c r="K27" s="22">
        <v>0</v>
      </c>
      <c r="L27" s="22">
        <v>0</v>
      </c>
    </row>
    <row r="28" spans="1:12" s="6" customFormat="1" ht="16.5" customHeight="1">
      <c r="A28" s="13"/>
      <c r="B28" s="14" t="s">
        <v>10</v>
      </c>
      <c r="C28" s="21">
        <v>1008752</v>
      </c>
      <c r="D28" s="21">
        <v>76061689</v>
      </c>
      <c r="E28" s="28">
        <v>964184</v>
      </c>
      <c r="F28" s="22">
        <v>73438811</v>
      </c>
      <c r="G28" s="22">
        <v>43356</v>
      </c>
      <c r="H28" s="22">
        <v>2502782</v>
      </c>
      <c r="I28" s="22">
        <v>1212</v>
      </c>
      <c r="J28" s="22">
        <v>120096</v>
      </c>
      <c r="K28" s="22">
        <v>0</v>
      </c>
      <c r="L28" s="22">
        <v>0</v>
      </c>
    </row>
    <row r="29" spans="1:12" s="6" customFormat="1" ht="16.5" customHeight="1">
      <c r="A29" s="13"/>
      <c r="B29" s="14" t="s">
        <v>11</v>
      </c>
      <c r="C29" s="21">
        <v>623218</v>
      </c>
      <c r="D29" s="21">
        <v>49963217</v>
      </c>
      <c r="E29" s="28">
        <v>592131</v>
      </c>
      <c r="F29" s="22">
        <v>47543415</v>
      </c>
      <c r="G29" s="22">
        <v>30656</v>
      </c>
      <c r="H29" s="22">
        <v>2031132</v>
      </c>
      <c r="I29" s="22">
        <v>431</v>
      </c>
      <c r="J29" s="22">
        <v>388670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12</v>
      </c>
      <c r="C30" s="21">
        <v>410547</v>
      </c>
      <c r="D30" s="21">
        <v>36097983</v>
      </c>
      <c r="E30" s="28">
        <v>384900</v>
      </c>
      <c r="F30" s="22">
        <v>34317514</v>
      </c>
      <c r="G30" s="22">
        <v>24970</v>
      </c>
      <c r="H30" s="22">
        <v>1594294</v>
      </c>
      <c r="I30" s="22">
        <v>677</v>
      </c>
      <c r="J30" s="22">
        <v>186175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13</v>
      </c>
      <c r="C31" s="21">
        <v>445384</v>
      </c>
      <c r="D31" s="21">
        <v>40161645</v>
      </c>
      <c r="E31" s="28">
        <v>417144</v>
      </c>
      <c r="F31" s="22">
        <v>37819841</v>
      </c>
      <c r="G31" s="22">
        <v>27494</v>
      </c>
      <c r="H31" s="22">
        <v>1897459</v>
      </c>
      <c r="I31" s="22">
        <v>746</v>
      </c>
      <c r="J31" s="22">
        <v>444345</v>
      </c>
      <c r="K31" s="22">
        <v>0</v>
      </c>
      <c r="L31" s="22">
        <v>0</v>
      </c>
    </row>
    <row r="32" spans="1:12" s="6" customFormat="1" ht="16.5" customHeight="1">
      <c r="A32" s="15"/>
      <c r="B32" s="16" t="s">
        <v>14</v>
      </c>
      <c r="C32" s="23">
        <v>700509</v>
      </c>
      <c r="D32" s="24">
        <v>64982606</v>
      </c>
      <c r="E32" s="29">
        <v>618319</v>
      </c>
      <c r="F32" s="23">
        <v>56578421</v>
      </c>
      <c r="G32" s="23">
        <v>80394</v>
      </c>
      <c r="H32" s="23">
        <v>7304735</v>
      </c>
      <c r="I32" s="23">
        <v>1796</v>
      </c>
      <c r="J32" s="23">
        <v>1099450</v>
      </c>
      <c r="K32" s="23">
        <v>0</v>
      </c>
      <c r="L32" s="23">
        <v>0</v>
      </c>
    </row>
    <row r="33" spans="1:12" s="6" customFormat="1" ht="16.5" customHeight="1">
      <c r="A33" s="13" t="s">
        <v>65</v>
      </c>
      <c r="B33" s="14" t="s">
        <v>3</v>
      </c>
      <c r="C33" s="21">
        <f aca="true" t="shared" si="0" ref="C33:D44">E33+G33+I33+K33</f>
        <v>374303</v>
      </c>
      <c r="D33" s="21">
        <f t="shared" si="0"/>
        <v>33406457</v>
      </c>
      <c r="E33" s="28">
        <v>349595</v>
      </c>
      <c r="F33" s="22">
        <v>31868057</v>
      </c>
      <c r="G33" s="22">
        <v>24551</v>
      </c>
      <c r="H33" s="22">
        <v>1480980</v>
      </c>
      <c r="I33" s="22">
        <v>157</v>
      </c>
      <c r="J33" s="22">
        <v>57420</v>
      </c>
      <c r="K33" s="22">
        <v>0</v>
      </c>
      <c r="L33" s="22">
        <v>0</v>
      </c>
    </row>
    <row r="34" spans="1:12" s="6" customFormat="1" ht="16.5" customHeight="1">
      <c r="A34" s="13"/>
      <c r="B34" s="14" t="s">
        <v>4</v>
      </c>
      <c r="C34" s="21">
        <f t="shared" si="0"/>
        <v>408415</v>
      </c>
      <c r="D34" s="21">
        <f t="shared" si="0"/>
        <v>32271947</v>
      </c>
      <c r="E34" s="28">
        <v>377618</v>
      </c>
      <c r="F34" s="22">
        <v>30331006</v>
      </c>
      <c r="G34" s="22">
        <v>30593</v>
      </c>
      <c r="H34" s="22">
        <v>1873621</v>
      </c>
      <c r="I34" s="22">
        <v>204</v>
      </c>
      <c r="J34" s="22">
        <v>67320</v>
      </c>
      <c r="K34" s="22">
        <v>0</v>
      </c>
      <c r="L34" s="22">
        <v>0</v>
      </c>
    </row>
    <row r="35" spans="1:12" s="6" customFormat="1" ht="16.5" customHeight="1">
      <c r="A35" s="13"/>
      <c r="B35" s="14" t="s">
        <v>5</v>
      </c>
      <c r="C35" s="21">
        <f t="shared" si="0"/>
        <v>622886</v>
      </c>
      <c r="D35" s="21">
        <f t="shared" si="0"/>
        <v>47418663</v>
      </c>
      <c r="E35" s="28">
        <v>594745</v>
      </c>
      <c r="F35" s="22">
        <v>45661751</v>
      </c>
      <c r="G35" s="22">
        <v>27991</v>
      </c>
      <c r="H35" s="22">
        <v>1660882</v>
      </c>
      <c r="I35" s="22">
        <v>150</v>
      </c>
      <c r="J35" s="22">
        <v>96030</v>
      </c>
      <c r="K35" s="22">
        <v>0</v>
      </c>
      <c r="L35" s="22">
        <v>0</v>
      </c>
    </row>
    <row r="36" spans="1:12" s="6" customFormat="1" ht="16.5" customHeight="1">
      <c r="A36" s="13"/>
      <c r="B36" s="14" t="s">
        <v>6</v>
      </c>
      <c r="C36" s="21">
        <f t="shared" si="0"/>
        <v>369950</v>
      </c>
      <c r="D36" s="21">
        <f t="shared" si="0"/>
        <v>26045276</v>
      </c>
      <c r="E36" s="28">
        <v>340127</v>
      </c>
      <c r="F36" s="22">
        <v>24069940</v>
      </c>
      <c r="G36" s="22">
        <v>23480</v>
      </c>
      <c r="H36" s="22">
        <v>1507594</v>
      </c>
      <c r="I36" s="22">
        <v>103</v>
      </c>
      <c r="J36" s="22">
        <v>83270</v>
      </c>
      <c r="K36" s="22">
        <v>6240</v>
      </c>
      <c r="L36" s="22">
        <v>384472</v>
      </c>
    </row>
    <row r="37" spans="1:12" s="6" customFormat="1" ht="16.5" customHeight="1">
      <c r="A37" s="13"/>
      <c r="B37" s="14" t="s">
        <v>7</v>
      </c>
      <c r="C37" s="21">
        <f t="shared" si="0"/>
        <v>494267</v>
      </c>
      <c r="D37" s="21">
        <f t="shared" si="0"/>
        <v>36100421</v>
      </c>
      <c r="E37" s="28">
        <v>407880</v>
      </c>
      <c r="F37" s="22">
        <v>29700686</v>
      </c>
      <c r="G37" s="22">
        <v>24352</v>
      </c>
      <c r="H37" s="22">
        <v>1575606</v>
      </c>
      <c r="I37" s="22">
        <v>320</v>
      </c>
      <c r="J37" s="22">
        <v>234740</v>
      </c>
      <c r="K37" s="22">
        <v>61715</v>
      </c>
      <c r="L37" s="22">
        <v>4589389</v>
      </c>
    </row>
    <row r="38" spans="1:12" s="6" customFormat="1" ht="16.5" customHeight="1">
      <c r="A38" s="13"/>
      <c r="B38" s="14" t="s">
        <v>8</v>
      </c>
      <c r="C38" s="21">
        <f t="shared" si="0"/>
        <v>469498</v>
      </c>
      <c r="D38" s="21">
        <f t="shared" si="0"/>
        <v>33844881</v>
      </c>
      <c r="E38" s="28">
        <v>406864</v>
      </c>
      <c r="F38" s="22">
        <v>29814168</v>
      </c>
      <c r="G38" s="22">
        <v>23434</v>
      </c>
      <c r="H38" s="22">
        <v>1419922</v>
      </c>
      <c r="I38" s="22">
        <v>97</v>
      </c>
      <c r="J38" s="22">
        <v>115940</v>
      </c>
      <c r="K38" s="22">
        <v>39103</v>
      </c>
      <c r="L38" s="22">
        <v>2494851</v>
      </c>
    </row>
    <row r="39" spans="1:12" s="6" customFormat="1" ht="16.5" customHeight="1">
      <c r="A39" s="13"/>
      <c r="B39" s="14" t="s">
        <v>9</v>
      </c>
      <c r="C39" s="21">
        <f t="shared" si="0"/>
        <v>513106</v>
      </c>
      <c r="D39" s="21">
        <f t="shared" si="0"/>
        <v>44320566</v>
      </c>
      <c r="E39" s="28">
        <v>487301</v>
      </c>
      <c r="F39" s="22">
        <v>42319219</v>
      </c>
      <c r="G39" s="22">
        <v>25662</v>
      </c>
      <c r="H39" s="22">
        <v>1887277</v>
      </c>
      <c r="I39" s="22">
        <v>143</v>
      </c>
      <c r="J39" s="22">
        <v>114070</v>
      </c>
      <c r="K39" s="22">
        <v>0</v>
      </c>
      <c r="L39" s="22">
        <v>0</v>
      </c>
    </row>
    <row r="40" spans="1:12" s="6" customFormat="1" ht="16.5" customHeight="1">
      <c r="A40" s="13"/>
      <c r="B40" s="14" t="s">
        <v>10</v>
      </c>
      <c r="C40" s="21">
        <f t="shared" si="0"/>
        <v>834203</v>
      </c>
      <c r="D40" s="21">
        <f t="shared" si="0"/>
        <v>67735619</v>
      </c>
      <c r="E40" s="28">
        <v>798977</v>
      </c>
      <c r="F40" s="22">
        <v>65429630</v>
      </c>
      <c r="G40" s="22">
        <v>35115</v>
      </c>
      <c r="H40" s="22">
        <v>2243014</v>
      </c>
      <c r="I40" s="22">
        <v>111</v>
      </c>
      <c r="J40" s="22">
        <v>62975</v>
      </c>
      <c r="K40" s="22">
        <v>0</v>
      </c>
      <c r="L40" s="22">
        <v>0</v>
      </c>
    </row>
    <row r="41" spans="1:12" s="6" customFormat="1" ht="16.5" customHeight="1">
      <c r="A41" s="13"/>
      <c r="B41" s="14" t="s">
        <v>11</v>
      </c>
      <c r="C41" s="21">
        <f t="shared" si="0"/>
        <v>602328</v>
      </c>
      <c r="D41" s="21">
        <f t="shared" si="0"/>
        <v>49730758</v>
      </c>
      <c r="E41" s="28">
        <v>573919</v>
      </c>
      <c r="F41" s="22">
        <v>47371976</v>
      </c>
      <c r="G41" s="22">
        <v>28086</v>
      </c>
      <c r="H41" s="22">
        <v>2116672</v>
      </c>
      <c r="I41" s="22">
        <v>323</v>
      </c>
      <c r="J41" s="22">
        <v>242110</v>
      </c>
      <c r="K41" s="22">
        <v>0</v>
      </c>
      <c r="L41" s="22">
        <v>0</v>
      </c>
    </row>
    <row r="42" spans="1:12" s="6" customFormat="1" ht="16.5" customHeight="1">
      <c r="A42" s="13"/>
      <c r="B42" s="14" t="s">
        <v>12</v>
      </c>
      <c r="C42" s="21">
        <f t="shared" si="0"/>
        <v>489889</v>
      </c>
      <c r="D42" s="21">
        <f t="shared" si="0"/>
        <v>47731917</v>
      </c>
      <c r="E42" s="28">
        <v>461111</v>
      </c>
      <c r="F42" s="22">
        <v>45393840</v>
      </c>
      <c r="G42" s="22">
        <v>28089</v>
      </c>
      <c r="H42" s="22">
        <v>2053870</v>
      </c>
      <c r="I42" s="22">
        <v>689</v>
      </c>
      <c r="J42" s="22">
        <v>284207</v>
      </c>
      <c r="K42" s="22">
        <v>0</v>
      </c>
      <c r="L42" s="22">
        <v>0</v>
      </c>
    </row>
    <row r="43" spans="1:12" s="6" customFormat="1" ht="16.5" customHeight="1">
      <c r="A43" s="13"/>
      <c r="B43" s="14" t="s">
        <v>13</v>
      </c>
      <c r="C43" s="21">
        <f t="shared" si="0"/>
        <v>431839</v>
      </c>
      <c r="D43" s="21">
        <f t="shared" si="0"/>
        <v>41501590</v>
      </c>
      <c r="E43" s="28">
        <v>404365</v>
      </c>
      <c r="F43" s="22">
        <v>39178275</v>
      </c>
      <c r="G43" s="22">
        <v>26382</v>
      </c>
      <c r="H43" s="22">
        <v>1718810</v>
      </c>
      <c r="I43" s="22">
        <v>1092</v>
      </c>
      <c r="J43" s="22">
        <v>604505</v>
      </c>
      <c r="K43" s="22">
        <v>0</v>
      </c>
      <c r="L43" s="22">
        <v>0</v>
      </c>
    </row>
    <row r="44" spans="1:12" s="6" customFormat="1" ht="16.5" customHeight="1">
      <c r="A44" s="15"/>
      <c r="B44" s="16" t="s">
        <v>14</v>
      </c>
      <c r="C44" s="23">
        <f t="shared" si="0"/>
        <v>648170</v>
      </c>
      <c r="D44" s="24">
        <f t="shared" si="0"/>
        <v>57822051</v>
      </c>
      <c r="E44" s="29">
        <v>562499</v>
      </c>
      <c r="F44" s="23">
        <v>49072856</v>
      </c>
      <c r="G44" s="23">
        <v>84613</v>
      </c>
      <c r="H44" s="23">
        <v>8056844</v>
      </c>
      <c r="I44" s="23">
        <v>1058</v>
      </c>
      <c r="J44" s="23">
        <v>692351</v>
      </c>
      <c r="K44" s="23">
        <v>0</v>
      </c>
      <c r="L44" s="23">
        <v>0</v>
      </c>
    </row>
    <row r="45" spans="1:12" s="6" customFormat="1" ht="16.5" customHeight="1" thickBot="1">
      <c r="A45" s="42" t="s">
        <v>26</v>
      </c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1:12" s="6" customFormat="1" ht="16.5" customHeight="1">
      <c r="A46" s="48" t="str">
        <f>"2020（令和2）年"&amp;COUNTA(E33:E44)&amp;"月迄"</f>
        <v>2020（令和2）年12月迄</v>
      </c>
      <c r="B46" s="49"/>
      <c r="C46" s="36">
        <f>SUM(C33:C44)</f>
        <v>6258854</v>
      </c>
      <c r="D46" s="36">
        <f aca="true" t="shared" si="1" ref="D46:L46">SUM(D33:D44)</f>
        <v>517930146</v>
      </c>
      <c r="E46" s="36">
        <f t="shared" si="1"/>
        <v>5765001</v>
      </c>
      <c r="F46" s="36">
        <f t="shared" si="1"/>
        <v>480211404</v>
      </c>
      <c r="G46" s="36">
        <f t="shared" si="1"/>
        <v>382348</v>
      </c>
      <c r="H46" s="36">
        <f t="shared" si="1"/>
        <v>27595092</v>
      </c>
      <c r="I46" s="36">
        <f t="shared" si="1"/>
        <v>4447</v>
      </c>
      <c r="J46" s="36">
        <f t="shared" si="1"/>
        <v>2654938</v>
      </c>
      <c r="K46" s="36">
        <f t="shared" si="1"/>
        <v>107058</v>
      </c>
      <c r="L46" s="39">
        <f t="shared" si="1"/>
        <v>7468712</v>
      </c>
    </row>
    <row r="47" spans="1:12" s="6" customFormat="1" ht="16.5" customHeight="1">
      <c r="A47" s="50" t="str">
        <f>"前年"&amp;COUNTA(E33:E44)&amp;"月迄"</f>
        <v>前年12月迄</v>
      </c>
      <c r="B47" s="51"/>
      <c r="C47" s="37">
        <f ca="1">SUM(C21:(INDIRECT("c"&amp;COUNT($E33:$E44)+20)))</f>
        <v>6847617</v>
      </c>
      <c r="D47" s="37">
        <f ca="1">SUM(D21:(INDIRECT("d"&amp;COUNT($E33:$E44)+20)))</f>
        <v>554068627</v>
      </c>
      <c r="E47" s="37">
        <f ca="1">SUM(E21:(INDIRECT("e"&amp;COUNT($E33:$E44)+20)))</f>
        <v>6269724</v>
      </c>
      <c r="F47" s="37">
        <f ca="1">SUM(F21:(INDIRECT("f"&amp;COUNT($E33:$E44)+20)))</f>
        <v>513061334</v>
      </c>
      <c r="G47" s="37">
        <f ca="1">SUM(G21:(INDIRECT("g"&amp;COUNT($E33:$E44)+20)))</f>
        <v>424553</v>
      </c>
      <c r="H47" s="37">
        <f ca="1">SUM(H21:(INDIRECT("h"&amp;COUNT($E33:$E44)+20)))</f>
        <v>28045646</v>
      </c>
      <c r="I47" s="37">
        <f ca="1">SUM(I21:(INDIRECT("i"&amp;COUNT($E33:$E44)+20)))</f>
        <v>6303</v>
      </c>
      <c r="J47" s="37">
        <f ca="1">SUM(J21:(INDIRECT("j"&amp;COUNT($E33:$E44)+20)))</f>
        <v>3084074</v>
      </c>
      <c r="K47" s="37">
        <f ca="1">SUM(K21:(INDIRECT("k"&amp;COUNT($E33:$E44)+20)))</f>
        <v>147037</v>
      </c>
      <c r="L47" s="40">
        <f ca="1">SUM(L21:(INDIRECT("l"&amp;COUNT($E33:$E44)+20)))</f>
        <v>9877573</v>
      </c>
    </row>
    <row r="48" spans="1:12" s="6" customFormat="1" ht="16.5" customHeight="1" thickBot="1">
      <c r="A48" s="52" t="s">
        <v>24</v>
      </c>
      <c r="B48" s="53"/>
      <c r="C48" s="38">
        <f>C46-C47</f>
        <v>-588763</v>
      </c>
      <c r="D48" s="38">
        <f aca="true" t="shared" si="2" ref="D48:L48">D46-D47</f>
        <v>-36138481</v>
      </c>
      <c r="E48" s="38">
        <f t="shared" si="2"/>
        <v>-504723</v>
      </c>
      <c r="F48" s="38">
        <f t="shared" si="2"/>
        <v>-32849930</v>
      </c>
      <c r="G48" s="38">
        <f t="shared" si="2"/>
        <v>-42205</v>
      </c>
      <c r="H48" s="38">
        <f t="shared" si="2"/>
        <v>-450554</v>
      </c>
      <c r="I48" s="38">
        <f t="shared" si="2"/>
        <v>-1856</v>
      </c>
      <c r="J48" s="38">
        <f t="shared" si="2"/>
        <v>-429136</v>
      </c>
      <c r="K48" s="38">
        <f t="shared" si="2"/>
        <v>-39979</v>
      </c>
      <c r="L48" s="41">
        <f t="shared" si="2"/>
        <v>-2408861</v>
      </c>
    </row>
    <row r="49" s="6" customFormat="1" ht="16.5" customHeight="1">
      <c r="A49" s="6" t="s">
        <v>25</v>
      </c>
    </row>
  </sheetData>
  <sheetProtection/>
  <mergeCells count="9">
    <mergeCell ref="G4:H4"/>
    <mergeCell ref="I4:J4"/>
    <mergeCell ref="K4:L4"/>
    <mergeCell ref="A46:B46"/>
    <mergeCell ref="A47:B47"/>
    <mergeCell ref="A48:B48"/>
    <mergeCell ref="A4:B5"/>
    <mergeCell ref="C4:D4"/>
    <mergeCell ref="E4:F4"/>
  </mergeCells>
  <conditionalFormatting sqref="C46:L48">
    <cfRule type="cellIs" priority="1" dxfId="9" operator="equal" stopIfTrue="1">
      <formula>0</formula>
    </cfRule>
  </conditionalFormatting>
  <printOptions/>
  <pageMargins left="0.75" right="0.75" top="1" bottom="1" header="0.512" footer="0.51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spans="1:3" ht="16.5" customHeight="1">
      <c r="A1" s="4" t="s">
        <v>69</v>
      </c>
      <c r="C1" s="4"/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>
      <c r="A17" s="13" t="s">
        <v>38</v>
      </c>
      <c r="B17" s="30" t="s">
        <v>23</v>
      </c>
      <c r="C17" s="21">
        <v>7113864</v>
      </c>
      <c r="D17" s="32">
        <v>584022251</v>
      </c>
      <c r="E17" s="28">
        <v>6545478</v>
      </c>
      <c r="F17" s="21">
        <v>544346876</v>
      </c>
      <c r="G17" s="21">
        <v>436559</v>
      </c>
      <c r="H17" s="21">
        <v>28001068</v>
      </c>
      <c r="I17" s="21">
        <v>7838</v>
      </c>
      <c r="J17" s="22">
        <v>2947544</v>
      </c>
      <c r="K17" s="22">
        <v>123989</v>
      </c>
      <c r="L17" s="22">
        <v>8726763</v>
      </c>
    </row>
    <row r="18" spans="1:12" s="6" customFormat="1" ht="18.75" customHeight="1">
      <c r="A18" s="13" t="s">
        <v>39</v>
      </c>
      <c r="B18" s="30" t="s">
        <v>23</v>
      </c>
      <c r="C18" s="21">
        <v>6934774</v>
      </c>
      <c r="D18" s="21">
        <v>569169659</v>
      </c>
      <c r="E18" s="28">
        <v>6329710</v>
      </c>
      <c r="F18" s="21">
        <v>526191214</v>
      </c>
      <c r="G18" s="21">
        <v>440281</v>
      </c>
      <c r="H18" s="21">
        <v>28702569</v>
      </c>
      <c r="I18" s="21">
        <v>7124</v>
      </c>
      <c r="J18" s="22">
        <v>3923294</v>
      </c>
      <c r="K18" s="22">
        <v>157659</v>
      </c>
      <c r="L18" s="22">
        <v>10352582</v>
      </c>
    </row>
    <row r="19" spans="1:12" s="6" customFormat="1" ht="18.75" customHeight="1" thickBot="1">
      <c r="A19" s="11" t="s">
        <v>58</v>
      </c>
      <c r="B19" s="12" t="s">
        <v>23</v>
      </c>
      <c r="C19" s="19">
        <v>6936071</v>
      </c>
      <c r="D19" s="19">
        <v>568208634</v>
      </c>
      <c r="E19" s="27">
        <v>6288911</v>
      </c>
      <c r="F19" s="19">
        <v>522458349</v>
      </c>
      <c r="G19" s="19">
        <v>472224</v>
      </c>
      <c r="H19" s="19">
        <v>30598244</v>
      </c>
      <c r="I19" s="19">
        <v>6682</v>
      </c>
      <c r="J19" s="20">
        <v>3429195</v>
      </c>
      <c r="K19" s="20">
        <v>168254</v>
      </c>
      <c r="L19" s="20">
        <v>11722846</v>
      </c>
    </row>
    <row r="20" spans="1:12" s="6" customFormat="1" ht="16.5" customHeight="1" thickTop="1">
      <c r="A20" s="13" t="s">
        <v>41</v>
      </c>
      <c r="B20" s="14" t="s">
        <v>3</v>
      </c>
      <c r="C20" s="21">
        <v>381542</v>
      </c>
      <c r="D20" s="21">
        <v>34219448</v>
      </c>
      <c r="E20" s="28">
        <v>349052</v>
      </c>
      <c r="F20" s="22">
        <v>32320149</v>
      </c>
      <c r="G20" s="22">
        <v>32403</v>
      </c>
      <c r="H20" s="22">
        <v>1840309</v>
      </c>
      <c r="I20" s="22">
        <v>87</v>
      </c>
      <c r="J20" s="22">
        <v>58990</v>
      </c>
      <c r="K20" s="22">
        <v>0</v>
      </c>
      <c r="L20" s="22">
        <v>0</v>
      </c>
    </row>
    <row r="21" spans="1:12" s="6" customFormat="1" ht="16.5" customHeight="1">
      <c r="A21" s="13"/>
      <c r="B21" s="14" t="s">
        <v>4</v>
      </c>
      <c r="C21" s="21">
        <v>408462</v>
      </c>
      <c r="D21" s="21">
        <v>34479513</v>
      </c>
      <c r="E21" s="28">
        <v>375836</v>
      </c>
      <c r="F21" s="22">
        <v>32399962</v>
      </c>
      <c r="G21" s="22">
        <v>32501</v>
      </c>
      <c r="H21" s="22">
        <v>2015399</v>
      </c>
      <c r="I21" s="22">
        <v>125</v>
      </c>
      <c r="J21" s="22">
        <v>64152</v>
      </c>
      <c r="K21" s="22">
        <v>0</v>
      </c>
      <c r="L21" s="22">
        <v>0</v>
      </c>
    </row>
    <row r="22" spans="1:12" s="6" customFormat="1" ht="16.5" customHeight="1">
      <c r="A22" s="13"/>
      <c r="B22" s="14" t="s">
        <v>5</v>
      </c>
      <c r="C22" s="21">
        <v>809660</v>
      </c>
      <c r="D22" s="21">
        <v>62443469</v>
      </c>
      <c r="E22" s="28">
        <v>767306</v>
      </c>
      <c r="F22" s="22">
        <v>59727997</v>
      </c>
      <c r="G22" s="22">
        <v>42162</v>
      </c>
      <c r="H22" s="22">
        <v>2653005</v>
      </c>
      <c r="I22" s="22">
        <v>192</v>
      </c>
      <c r="J22" s="22">
        <v>62467</v>
      </c>
      <c r="K22" s="22">
        <v>0</v>
      </c>
      <c r="L22" s="22">
        <v>0</v>
      </c>
    </row>
    <row r="23" spans="1:12" s="6" customFormat="1" ht="16.5" customHeight="1">
      <c r="A23" s="13"/>
      <c r="B23" s="14" t="s">
        <v>6</v>
      </c>
      <c r="C23" s="21">
        <v>431876</v>
      </c>
      <c r="D23" s="21">
        <v>29768155</v>
      </c>
      <c r="E23" s="28">
        <v>402406</v>
      </c>
      <c r="F23" s="22">
        <v>27835831</v>
      </c>
      <c r="G23" s="22">
        <v>26100</v>
      </c>
      <c r="H23" s="22">
        <v>1647021</v>
      </c>
      <c r="I23" s="22">
        <v>144</v>
      </c>
      <c r="J23" s="22">
        <v>54486</v>
      </c>
      <c r="K23" s="22">
        <v>3226</v>
      </c>
      <c r="L23" s="22">
        <v>230817</v>
      </c>
    </row>
    <row r="24" spans="1:12" s="6" customFormat="1" ht="16.5" customHeight="1">
      <c r="A24" s="13"/>
      <c r="B24" s="14" t="s">
        <v>7</v>
      </c>
      <c r="C24" s="21">
        <v>660457</v>
      </c>
      <c r="D24" s="21">
        <v>49109508</v>
      </c>
      <c r="E24" s="28">
        <v>517497</v>
      </c>
      <c r="F24" s="22">
        <v>38633607</v>
      </c>
      <c r="G24" s="22">
        <v>36308</v>
      </c>
      <c r="H24" s="22">
        <v>2142935</v>
      </c>
      <c r="I24" s="22">
        <v>1326</v>
      </c>
      <c r="J24" s="22">
        <v>624089</v>
      </c>
      <c r="K24" s="22">
        <v>105326</v>
      </c>
      <c r="L24" s="22">
        <v>7708877</v>
      </c>
    </row>
    <row r="25" spans="1:12" s="6" customFormat="1" ht="16.5" customHeight="1">
      <c r="A25" s="13"/>
      <c r="B25" s="14" t="s">
        <v>8</v>
      </c>
      <c r="C25" s="21">
        <v>547231</v>
      </c>
      <c r="D25" s="21">
        <v>41678157</v>
      </c>
      <c r="E25" s="28">
        <v>455051</v>
      </c>
      <c r="F25" s="22">
        <v>35979970</v>
      </c>
      <c r="G25" s="22">
        <v>31699</v>
      </c>
      <c r="H25" s="22">
        <v>1682079</v>
      </c>
      <c r="I25" s="22">
        <v>779</v>
      </c>
      <c r="J25" s="22">
        <v>232956</v>
      </c>
      <c r="K25" s="22">
        <v>59702</v>
      </c>
      <c r="L25" s="22">
        <v>3783152</v>
      </c>
    </row>
    <row r="26" spans="1:12" s="6" customFormat="1" ht="16.5" customHeight="1">
      <c r="A26" s="13"/>
      <c r="B26" s="14" t="s">
        <v>9</v>
      </c>
      <c r="C26" s="21">
        <v>525912</v>
      </c>
      <c r="D26" s="21">
        <v>44557241</v>
      </c>
      <c r="E26" s="28">
        <v>497001</v>
      </c>
      <c r="F26" s="22">
        <v>42434117</v>
      </c>
      <c r="G26" s="22">
        <v>28648</v>
      </c>
      <c r="H26" s="22">
        <v>1765860</v>
      </c>
      <c r="I26" s="22">
        <v>263</v>
      </c>
      <c r="J26" s="22">
        <v>357264</v>
      </c>
      <c r="K26" s="22">
        <v>0</v>
      </c>
      <c r="L26" s="22">
        <v>0</v>
      </c>
    </row>
    <row r="27" spans="1:12" s="6" customFormat="1" ht="16.5" customHeight="1">
      <c r="A27" s="13"/>
      <c r="B27" s="14" t="s">
        <v>10</v>
      </c>
      <c r="C27" s="21">
        <v>921563</v>
      </c>
      <c r="D27" s="21">
        <v>75006205</v>
      </c>
      <c r="E27" s="28">
        <v>875447</v>
      </c>
      <c r="F27" s="22">
        <v>72510876</v>
      </c>
      <c r="G27" s="22">
        <v>45958</v>
      </c>
      <c r="H27" s="22">
        <v>2368645</v>
      </c>
      <c r="I27" s="22">
        <v>158</v>
      </c>
      <c r="J27" s="22">
        <v>126684</v>
      </c>
      <c r="K27" s="22">
        <v>0</v>
      </c>
      <c r="L27" s="22">
        <v>0</v>
      </c>
    </row>
    <row r="28" spans="1:12" s="6" customFormat="1" ht="16.5" customHeight="1">
      <c r="A28" s="13"/>
      <c r="B28" s="14" t="s">
        <v>11</v>
      </c>
      <c r="C28" s="21">
        <v>618208</v>
      </c>
      <c r="D28" s="21">
        <v>52457166</v>
      </c>
      <c r="E28" s="28">
        <v>586095</v>
      </c>
      <c r="F28" s="22">
        <v>50444655</v>
      </c>
      <c r="G28" s="22">
        <v>32002</v>
      </c>
      <c r="H28" s="22">
        <v>1974387</v>
      </c>
      <c r="I28" s="22">
        <v>111</v>
      </c>
      <c r="J28" s="22">
        <v>38124</v>
      </c>
      <c r="K28" s="22">
        <v>0</v>
      </c>
      <c r="L28" s="22">
        <v>0</v>
      </c>
    </row>
    <row r="29" spans="1:12" s="6" customFormat="1" ht="16.5" customHeight="1">
      <c r="A29" s="13"/>
      <c r="B29" s="14" t="s">
        <v>12</v>
      </c>
      <c r="C29" s="21">
        <v>466312</v>
      </c>
      <c r="D29" s="21">
        <v>43477339</v>
      </c>
      <c r="E29" s="28">
        <v>440222</v>
      </c>
      <c r="F29" s="22">
        <v>41669504</v>
      </c>
      <c r="G29" s="22">
        <v>25508</v>
      </c>
      <c r="H29" s="22">
        <v>1591597</v>
      </c>
      <c r="I29" s="22">
        <v>582</v>
      </c>
      <c r="J29" s="22">
        <v>216238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13</v>
      </c>
      <c r="C30" s="21">
        <v>450076</v>
      </c>
      <c r="D30" s="21">
        <v>39693311</v>
      </c>
      <c r="E30" s="28">
        <v>417713</v>
      </c>
      <c r="F30" s="22">
        <v>37457550</v>
      </c>
      <c r="G30" s="22">
        <v>31693</v>
      </c>
      <c r="H30" s="22">
        <v>1920207</v>
      </c>
      <c r="I30" s="22">
        <v>670</v>
      </c>
      <c r="J30" s="22">
        <v>315554</v>
      </c>
      <c r="K30" s="22">
        <v>0</v>
      </c>
      <c r="L30" s="22">
        <v>0</v>
      </c>
    </row>
    <row r="31" spans="1:12" s="6" customFormat="1" ht="16.5" customHeight="1">
      <c r="A31" s="15"/>
      <c r="B31" s="16" t="s">
        <v>14</v>
      </c>
      <c r="C31" s="23">
        <v>714772</v>
      </c>
      <c r="D31" s="24">
        <v>61319122</v>
      </c>
      <c r="E31" s="29">
        <v>605285</v>
      </c>
      <c r="F31" s="23">
        <v>51044131</v>
      </c>
      <c r="G31" s="23">
        <v>107242</v>
      </c>
      <c r="H31" s="23">
        <v>8996800</v>
      </c>
      <c r="I31" s="23">
        <v>2245</v>
      </c>
      <c r="J31" s="23">
        <v>1278191</v>
      </c>
      <c r="K31" s="23">
        <v>0</v>
      </c>
      <c r="L31" s="23">
        <v>0</v>
      </c>
    </row>
    <row r="32" spans="1:12" s="6" customFormat="1" ht="16.5" customHeight="1">
      <c r="A32" s="13" t="s">
        <v>59</v>
      </c>
      <c r="B32" s="14" t="s">
        <v>3</v>
      </c>
      <c r="C32" s="21">
        <f aca="true" t="shared" si="0" ref="C32:D35">E32+G32+I32+K32</f>
        <v>396743</v>
      </c>
      <c r="D32" s="21">
        <f t="shared" si="0"/>
        <v>34670848</v>
      </c>
      <c r="E32" s="28">
        <v>370706</v>
      </c>
      <c r="F32" s="22">
        <v>33099972</v>
      </c>
      <c r="G32" s="22">
        <v>25952</v>
      </c>
      <c r="H32" s="22">
        <v>1543336</v>
      </c>
      <c r="I32" s="22">
        <v>85</v>
      </c>
      <c r="J32" s="22">
        <v>27540</v>
      </c>
      <c r="K32" s="22">
        <v>0</v>
      </c>
      <c r="L32" s="22">
        <v>0</v>
      </c>
    </row>
    <row r="33" spans="1:12" s="6" customFormat="1" ht="16.5" customHeight="1">
      <c r="A33" s="13"/>
      <c r="B33" s="14" t="s">
        <v>4</v>
      </c>
      <c r="C33" s="21">
        <f t="shared" si="0"/>
        <v>423613</v>
      </c>
      <c r="D33" s="21">
        <f t="shared" si="0"/>
        <v>32635645</v>
      </c>
      <c r="E33" s="28">
        <v>391705</v>
      </c>
      <c r="F33" s="22">
        <v>30626521</v>
      </c>
      <c r="G33" s="22">
        <v>31788</v>
      </c>
      <c r="H33" s="22">
        <v>1970244</v>
      </c>
      <c r="I33" s="22">
        <v>120</v>
      </c>
      <c r="J33" s="22">
        <v>38880</v>
      </c>
      <c r="K33" s="22">
        <v>0</v>
      </c>
      <c r="L33" s="22">
        <v>0</v>
      </c>
    </row>
    <row r="34" spans="1:12" s="6" customFormat="1" ht="16.5" customHeight="1">
      <c r="A34" s="13"/>
      <c r="B34" s="14" t="s">
        <v>5</v>
      </c>
      <c r="C34" s="21">
        <f t="shared" si="0"/>
        <v>751282</v>
      </c>
      <c r="D34" s="21">
        <f t="shared" si="0"/>
        <v>59252439</v>
      </c>
      <c r="E34" s="28">
        <v>711719</v>
      </c>
      <c r="F34" s="22">
        <v>56988516</v>
      </c>
      <c r="G34" s="22">
        <v>39461</v>
      </c>
      <c r="H34" s="22">
        <v>2186811</v>
      </c>
      <c r="I34" s="22">
        <v>102</v>
      </c>
      <c r="J34" s="22">
        <v>77112</v>
      </c>
      <c r="K34" s="22">
        <v>0</v>
      </c>
      <c r="L34" s="22">
        <v>0</v>
      </c>
    </row>
    <row r="35" spans="1:12" s="6" customFormat="1" ht="16.5" customHeight="1">
      <c r="A35" s="13"/>
      <c r="B35" s="14" t="s">
        <v>6</v>
      </c>
      <c r="C35" s="21">
        <f t="shared" si="0"/>
        <v>457232</v>
      </c>
      <c r="D35" s="21">
        <f t="shared" si="0"/>
        <v>36456303</v>
      </c>
      <c r="E35" s="28">
        <v>417357</v>
      </c>
      <c r="F35" s="22">
        <v>34081766</v>
      </c>
      <c r="G35" s="22">
        <v>37137</v>
      </c>
      <c r="H35" s="22">
        <v>2125327</v>
      </c>
      <c r="I35" s="22">
        <v>138</v>
      </c>
      <c r="J35" s="22">
        <v>88506</v>
      </c>
      <c r="K35" s="22">
        <v>2600</v>
      </c>
      <c r="L35" s="22">
        <v>160704</v>
      </c>
    </row>
    <row r="36" spans="1:12" s="6" customFormat="1" ht="16.5" customHeight="1">
      <c r="A36" s="13" t="s">
        <v>60</v>
      </c>
      <c r="B36" s="14" t="s">
        <v>7</v>
      </c>
      <c r="C36" s="21">
        <f aca="true" t="shared" si="1" ref="C36:D43">E36+G36+I36+K36</f>
        <v>624620</v>
      </c>
      <c r="D36" s="21">
        <f t="shared" si="1"/>
        <v>47527808</v>
      </c>
      <c r="E36" s="28">
        <v>494235</v>
      </c>
      <c r="F36" s="22">
        <v>38701405</v>
      </c>
      <c r="G36" s="22">
        <v>35684</v>
      </c>
      <c r="H36" s="22">
        <v>1932719</v>
      </c>
      <c r="I36" s="22">
        <v>528</v>
      </c>
      <c r="J36" s="22">
        <v>342760</v>
      </c>
      <c r="K36" s="22">
        <v>94173</v>
      </c>
      <c r="L36" s="22">
        <v>6550924</v>
      </c>
    </row>
    <row r="37" spans="1:12" s="6" customFormat="1" ht="16.5" customHeight="1">
      <c r="A37" s="13"/>
      <c r="B37" s="14" t="s">
        <v>8</v>
      </c>
      <c r="C37" s="21">
        <f t="shared" si="1"/>
        <v>463174</v>
      </c>
      <c r="D37" s="21">
        <f t="shared" si="1"/>
        <v>33632173</v>
      </c>
      <c r="E37" s="28">
        <v>387379</v>
      </c>
      <c r="F37" s="22">
        <v>28806187</v>
      </c>
      <c r="G37" s="22">
        <v>25398</v>
      </c>
      <c r="H37" s="22">
        <v>1577529</v>
      </c>
      <c r="I37" s="22">
        <v>133</v>
      </c>
      <c r="J37" s="22">
        <v>82512</v>
      </c>
      <c r="K37" s="22">
        <v>50264</v>
      </c>
      <c r="L37" s="22">
        <v>3165945</v>
      </c>
    </row>
    <row r="38" spans="1:12" s="6" customFormat="1" ht="16.5" customHeight="1">
      <c r="A38" s="13"/>
      <c r="B38" s="14" t="s">
        <v>9</v>
      </c>
      <c r="C38" s="21">
        <f t="shared" si="1"/>
        <v>542543</v>
      </c>
      <c r="D38" s="21">
        <f t="shared" si="1"/>
        <v>42626271</v>
      </c>
      <c r="E38" s="28">
        <v>519945</v>
      </c>
      <c r="F38" s="22">
        <v>41058965</v>
      </c>
      <c r="G38" s="22">
        <v>22263</v>
      </c>
      <c r="H38" s="22">
        <v>1379278</v>
      </c>
      <c r="I38" s="22">
        <v>335</v>
      </c>
      <c r="J38" s="22">
        <v>188028</v>
      </c>
      <c r="K38" s="22">
        <v>0</v>
      </c>
      <c r="L38" s="22">
        <v>0</v>
      </c>
    </row>
    <row r="39" spans="1:12" s="6" customFormat="1" ht="16.5" customHeight="1">
      <c r="A39" s="13"/>
      <c r="B39" s="14" t="s">
        <v>10</v>
      </c>
      <c r="C39" s="21">
        <f t="shared" si="1"/>
        <v>1008752</v>
      </c>
      <c r="D39" s="21">
        <f t="shared" si="1"/>
        <v>76061689</v>
      </c>
      <c r="E39" s="28">
        <v>964184</v>
      </c>
      <c r="F39" s="22">
        <v>73438811</v>
      </c>
      <c r="G39" s="22">
        <v>43356</v>
      </c>
      <c r="H39" s="22">
        <v>2502782</v>
      </c>
      <c r="I39" s="22">
        <v>1212</v>
      </c>
      <c r="J39" s="22">
        <v>120096</v>
      </c>
      <c r="K39" s="22">
        <v>0</v>
      </c>
      <c r="L39" s="22">
        <v>0</v>
      </c>
    </row>
    <row r="40" spans="1:12" s="6" customFormat="1" ht="16.5" customHeight="1">
      <c r="A40" s="13"/>
      <c r="B40" s="14" t="s">
        <v>11</v>
      </c>
      <c r="C40" s="21">
        <f t="shared" si="1"/>
        <v>623218</v>
      </c>
      <c r="D40" s="21">
        <f t="shared" si="1"/>
        <v>49963217</v>
      </c>
      <c r="E40" s="28">
        <v>592131</v>
      </c>
      <c r="F40" s="22">
        <v>47543415</v>
      </c>
      <c r="G40" s="22">
        <v>30656</v>
      </c>
      <c r="H40" s="22">
        <v>2031132</v>
      </c>
      <c r="I40" s="22">
        <v>431</v>
      </c>
      <c r="J40" s="22">
        <v>388670</v>
      </c>
      <c r="K40" s="22">
        <v>0</v>
      </c>
      <c r="L40" s="22">
        <v>0</v>
      </c>
    </row>
    <row r="41" spans="1:12" s="6" customFormat="1" ht="16.5" customHeight="1">
      <c r="A41" s="13"/>
      <c r="B41" s="14" t="s">
        <v>12</v>
      </c>
      <c r="C41" s="21">
        <f t="shared" si="1"/>
        <v>410547</v>
      </c>
      <c r="D41" s="21">
        <f t="shared" si="1"/>
        <v>36097983</v>
      </c>
      <c r="E41" s="28">
        <v>384900</v>
      </c>
      <c r="F41" s="22">
        <v>34317514</v>
      </c>
      <c r="G41" s="22">
        <v>24970</v>
      </c>
      <c r="H41" s="22">
        <v>1594294</v>
      </c>
      <c r="I41" s="22">
        <v>677</v>
      </c>
      <c r="J41" s="22">
        <v>186175</v>
      </c>
      <c r="K41" s="22">
        <v>0</v>
      </c>
      <c r="L41" s="22">
        <v>0</v>
      </c>
    </row>
    <row r="42" spans="1:12" s="6" customFormat="1" ht="16.5" customHeight="1">
      <c r="A42" s="13"/>
      <c r="B42" s="14" t="s">
        <v>13</v>
      </c>
      <c r="C42" s="21">
        <f t="shared" si="1"/>
        <v>445384</v>
      </c>
      <c r="D42" s="21">
        <f t="shared" si="1"/>
        <v>40161645</v>
      </c>
      <c r="E42" s="28">
        <v>417144</v>
      </c>
      <c r="F42" s="22">
        <v>37819841</v>
      </c>
      <c r="G42" s="22">
        <v>27494</v>
      </c>
      <c r="H42" s="22">
        <v>1897459</v>
      </c>
      <c r="I42" s="22">
        <v>746</v>
      </c>
      <c r="J42" s="22">
        <v>444345</v>
      </c>
      <c r="K42" s="22">
        <v>0</v>
      </c>
      <c r="L42" s="22">
        <v>0</v>
      </c>
    </row>
    <row r="43" spans="1:12" s="6" customFormat="1" ht="16.5" customHeight="1">
      <c r="A43" s="15"/>
      <c r="B43" s="16" t="s">
        <v>14</v>
      </c>
      <c r="C43" s="23">
        <f t="shared" si="1"/>
        <v>700509</v>
      </c>
      <c r="D43" s="24">
        <f t="shared" si="1"/>
        <v>64982606</v>
      </c>
      <c r="E43" s="29">
        <v>618319</v>
      </c>
      <c r="F43" s="23">
        <v>56578421</v>
      </c>
      <c r="G43" s="23">
        <v>80394</v>
      </c>
      <c r="H43" s="23">
        <v>7304735</v>
      </c>
      <c r="I43" s="23">
        <v>1796</v>
      </c>
      <c r="J43" s="23">
        <v>1099450</v>
      </c>
      <c r="K43" s="23">
        <v>0</v>
      </c>
      <c r="L43" s="23">
        <v>0</v>
      </c>
    </row>
    <row r="44" spans="1:12" s="6" customFormat="1" ht="16.5" customHeight="1" thickBot="1">
      <c r="A44" s="42" t="s">
        <v>26</v>
      </c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6" customFormat="1" ht="16.5" customHeight="1">
      <c r="A45" s="48" t="str">
        <f>"2019（令和元）年"&amp;COUNTA(E32:E43)&amp;"月迄"</f>
        <v>2019（令和元）年12月迄</v>
      </c>
      <c r="B45" s="49"/>
      <c r="C45" s="36">
        <f>SUM(C32:C43)</f>
        <v>6847617</v>
      </c>
      <c r="D45" s="36">
        <f aca="true" t="shared" si="2" ref="D45:L45">SUM(D32:D43)</f>
        <v>554068627</v>
      </c>
      <c r="E45" s="36">
        <f t="shared" si="2"/>
        <v>6269724</v>
      </c>
      <c r="F45" s="36">
        <f t="shared" si="2"/>
        <v>513061334</v>
      </c>
      <c r="G45" s="36">
        <f t="shared" si="2"/>
        <v>424553</v>
      </c>
      <c r="H45" s="36">
        <f t="shared" si="2"/>
        <v>28045646</v>
      </c>
      <c r="I45" s="36">
        <f t="shared" si="2"/>
        <v>6303</v>
      </c>
      <c r="J45" s="36">
        <f t="shared" si="2"/>
        <v>3084074</v>
      </c>
      <c r="K45" s="36">
        <f t="shared" si="2"/>
        <v>147037</v>
      </c>
      <c r="L45" s="39">
        <f t="shared" si="2"/>
        <v>9877573</v>
      </c>
    </row>
    <row r="46" spans="1:12" s="6" customFormat="1" ht="16.5" customHeight="1">
      <c r="A46" s="50" t="str">
        <f>"前年"&amp;COUNTA(E32:E43)&amp;"月迄"</f>
        <v>前年12月迄</v>
      </c>
      <c r="B46" s="51"/>
      <c r="C46" s="37">
        <f ca="1">SUM(C20:(INDIRECT("c"&amp;COUNT($E32:$E43)+19)))</f>
        <v>6936071</v>
      </c>
      <c r="D46" s="37">
        <f ca="1">SUM(D20:(INDIRECT("d"&amp;COUNT($E32:$E43)+19)))</f>
        <v>568208634</v>
      </c>
      <c r="E46" s="37">
        <f ca="1">SUM(E20:(INDIRECT("e"&amp;COUNT($E32:$E43)+19)))</f>
        <v>6288911</v>
      </c>
      <c r="F46" s="37">
        <f ca="1">SUM(F20:(INDIRECT("f"&amp;COUNT($E32:$E43)+19)))</f>
        <v>522458349</v>
      </c>
      <c r="G46" s="37">
        <f ca="1">SUM(G20:(INDIRECT("g"&amp;COUNT($E32:$E43)+19)))</f>
        <v>472224</v>
      </c>
      <c r="H46" s="37">
        <f ca="1">SUM(H20:(INDIRECT("h"&amp;COUNT($E32:$E43)+19)))</f>
        <v>30598244</v>
      </c>
      <c r="I46" s="37">
        <f ca="1">SUM(I20:(INDIRECT("i"&amp;COUNT($E32:$E43)+19)))</f>
        <v>6682</v>
      </c>
      <c r="J46" s="37">
        <f ca="1">SUM(J20:(INDIRECT("j"&amp;COUNT($E32:$E43)+19)))</f>
        <v>3429195</v>
      </c>
      <c r="K46" s="37">
        <f ca="1">SUM(K20:(INDIRECT("k"&amp;COUNT($E32:$E43)+19)))</f>
        <v>168254</v>
      </c>
      <c r="L46" s="40">
        <f ca="1">SUM(L20:(INDIRECT("l"&amp;COUNT($E32:$E43)+19)))</f>
        <v>11722846</v>
      </c>
    </row>
    <row r="47" spans="1:12" s="6" customFormat="1" ht="16.5" customHeight="1" thickBot="1">
      <c r="A47" s="52" t="s">
        <v>24</v>
      </c>
      <c r="B47" s="53"/>
      <c r="C47" s="38">
        <f>C45-C46</f>
        <v>-88454</v>
      </c>
      <c r="D47" s="38">
        <f aca="true" t="shared" si="3" ref="D47:L47">D45-D46</f>
        <v>-14140007</v>
      </c>
      <c r="E47" s="38">
        <f t="shared" si="3"/>
        <v>-19187</v>
      </c>
      <c r="F47" s="38">
        <f t="shared" si="3"/>
        <v>-9397015</v>
      </c>
      <c r="G47" s="38">
        <f t="shared" si="3"/>
        <v>-47671</v>
      </c>
      <c r="H47" s="38">
        <f t="shared" si="3"/>
        <v>-2552598</v>
      </c>
      <c r="I47" s="38">
        <f t="shared" si="3"/>
        <v>-379</v>
      </c>
      <c r="J47" s="38">
        <f t="shared" si="3"/>
        <v>-345121</v>
      </c>
      <c r="K47" s="38">
        <f t="shared" si="3"/>
        <v>-21217</v>
      </c>
      <c r="L47" s="41">
        <f t="shared" si="3"/>
        <v>-1845273</v>
      </c>
    </row>
    <row r="48" s="6" customFormat="1" ht="16.5" customHeight="1">
      <c r="A48" s="6" t="s">
        <v>25</v>
      </c>
    </row>
  </sheetData>
  <sheetProtection/>
  <mergeCells count="9">
    <mergeCell ref="G4:H4"/>
    <mergeCell ref="I4:J4"/>
    <mergeCell ref="K4:L4"/>
    <mergeCell ref="A45:B45"/>
    <mergeCell ref="A46:B46"/>
    <mergeCell ref="A47:B47"/>
    <mergeCell ref="A4:B5"/>
    <mergeCell ref="C4:D4"/>
    <mergeCell ref="E4:F4"/>
  </mergeCells>
  <conditionalFormatting sqref="C45:L47">
    <cfRule type="cellIs" priority="1" dxfId="9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spans="1:3" ht="16.5" customHeight="1">
      <c r="A1" s="4" t="s">
        <v>42</v>
      </c>
      <c r="C1" s="4"/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>
      <c r="A17" s="13" t="s">
        <v>38</v>
      </c>
      <c r="B17" s="30" t="s">
        <v>23</v>
      </c>
      <c r="C17" s="21">
        <v>7113864</v>
      </c>
      <c r="D17" s="32">
        <v>584022251</v>
      </c>
      <c r="E17" s="28">
        <v>6545478</v>
      </c>
      <c r="F17" s="21">
        <v>544346876</v>
      </c>
      <c r="G17" s="21">
        <v>436559</v>
      </c>
      <c r="H17" s="21">
        <v>28001068</v>
      </c>
      <c r="I17" s="21">
        <v>7838</v>
      </c>
      <c r="J17" s="22">
        <v>2947544</v>
      </c>
      <c r="K17" s="22">
        <v>123989</v>
      </c>
      <c r="L17" s="22">
        <v>8726763</v>
      </c>
    </row>
    <row r="18" spans="1:12" s="6" customFormat="1" ht="18.75" customHeight="1" thickBot="1">
      <c r="A18" s="11" t="s">
        <v>39</v>
      </c>
      <c r="B18" s="12" t="s">
        <v>23</v>
      </c>
      <c r="C18" s="19">
        <v>6934774</v>
      </c>
      <c r="D18" s="19">
        <v>569169659</v>
      </c>
      <c r="E18" s="27">
        <v>6329710</v>
      </c>
      <c r="F18" s="19">
        <v>526191214</v>
      </c>
      <c r="G18" s="19">
        <v>440281</v>
      </c>
      <c r="H18" s="19">
        <v>28702569</v>
      </c>
      <c r="I18" s="19">
        <v>7124</v>
      </c>
      <c r="J18" s="20">
        <v>3923294</v>
      </c>
      <c r="K18" s="20">
        <v>157659</v>
      </c>
      <c r="L18" s="20">
        <v>10352582</v>
      </c>
    </row>
    <row r="19" spans="1:12" s="6" customFormat="1" ht="16.5" customHeight="1" thickTop="1">
      <c r="A19" s="13" t="s">
        <v>40</v>
      </c>
      <c r="B19" s="14" t="s">
        <v>3</v>
      </c>
      <c r="C19" s="21">
        <f aca="true" t="shared" si="0" ref="C19:C30">E19+G19+I19+K19</f>
        <v>395152</v>
      </c>
      <c r="D19" s="21">
        <f aca="true" t="shared" si="1" ref="D19:D30">F19+H19+J19+L19</f>
        <v>33417576</v>
      </c>
      <c r="E19" s="28">
        <v>367021</v>
      </c>
      <c r="F19" s="22">
        <v>31783773</v>
      </c>
      <c r="G19" s="22">
        <v>28041</v>
      </c>
      <c r="H19" s="22">
        <v>1604643</v>
      </c>
      <c r="I19" s="22">
        <v>90</v>
      </c>
      <c r="J19" s="22">
        <v>29160</v>
      </c>
      <c r="K19" s="22">
        <v>0</v>
      </c>
      <c r="L19" s="22">
        <v>0</v>
      </c>
    </row>
    <row r="20" spans="1:12" s="6" customFormat="1" ht="16.5" customHeight="1">
      <c r="A20" s="13"/>
      <c r="B20" s="14" t="s">
        <v>4</v>
      </c>
      <c r="C20" s="21">
        <f t="shared" si="0"/>
        <v>434420</v>
      </c>
      <c r="D20" s="21">
        <f t="shared" si="1"/>
        <v>32074371</v>
      </c>
      <c r="E20" s="28">
        <v>404411</v>
      </c>
      <c r="F20" s="22">
        <v>30098014</v>
      </c>
      <c r="G20" s="22">
        <v>29890</v>
      </c>
      <c r="H20" s="22">
        <v>1940825</v>
      </c>
      <c r="I20" s="22">
        <v>119</v>
      </c>
      <c r="J20" s="22">
        <v>35532</v>
      </c>
      <c r="K20" s="22">
        <v>0</v>
      </c>
      <c r="L20" s="22">
        <v>0</v>
      </c>
    </row>
    <row r="21" spans="1:12" s="6" customFormat="1" ht="16.5" customHeight="1">
      <c r="A21" s="13"/>
      <c r="B21" s="14" t="s">
        <v>5</v>
      </c>
      <c r="C21" s="21">
        <f t="shared" si="0"/>
        <v>797145</v>
      </c>
      <c r="D21" s="21">
        <f t="shared" si="1"/>
        <v>62515835</v>
      </c>
      <c r="E21" s="28">
        <v>755652</v>
      </c>
      <c r="F21" s="22">
        <v>59937708</v>
      </c>
      <c r="G21" s="22">
        <v>41279</v>
      </c>
      <c r="H21" s="22">
        <v>2410889</v>
      </c>
      <c r="I21" s="22">
        <v>214</v>
      </c>
      <c r="J21" s="22">
        <v>167238</v>
      </c>
      <c r="K21" s="22">
        <v>0</v>
      </c>
      <c r="L21" s="22">
        <v>0</v>
      </c>
    </row>
    <row r="22" spans="1:12" s="6" customFormat="1" ht="16.5" customHeight="1">
      <c r="A22" s="13"/>
      <c r="B22" s="14" t="s">
        <v>6</v>
      </c>
      <c r="C22" s="21">
        <f t="shared" si="0"/>
        <v>459115</v>
      </c>
      <c r="D22" s="21">
        <f t="shared" si="1"/>
        <v>32639247</v>
      </c>
      <c r="E22" s="28">
        <v>424880</v>
      </c>
      <c r="F22" s="22">
        <v>29969626</v>
      </c>
      <c r="G22" s="22">
        <v>25307</v>
      </c>
      <c r="H22" s="22">
        <v>1566275</v>
      </c>
      <c r="I22" s="22">
        <v>2644</v>
      </c>
      <c r="J22" s="22">
        <v>725006</v>
      </c>
      <c r="K22" s="22">
        <v>6284</v>
      </c>
      <c r="L22" s="22">
        <v>378340</v>
      </c>
    </row>
    <row r="23" spans="1:12" s="6" customFormat="1" ht="16.5" customHeight="1">
      <c r="A23" s="13"/>
      <c r="B23" s="14" t="s">
        <v>7</v>
      </c>
      <c r="C23" s="21">
        <f t="shared" si="0"/>
        <v>655168</v>
      </c>
      <c r="D23" s="21">
        <f t="shared" si="1"/>
        <v>48895658</v>
      </c>
      <c r="E23" s="28">
        <v>516177</v>
      </c>
      <c r="F23" s="22">
        <v>39532641</v>
      </c>
      <c r="G23" s="22">
        <v>33227</v>
      </c>
      <c r="H23" s="22">
        <v>1781752</v>
      </c>
      <c r="I23" s="22">
        <v>633</v>
      </c>
      <c r="J23" s="22">
        <v>433801</v>
      </c>
      <c r="K23" s="22">
        <v>105131</v>
      </c>
      <c r="L23" s="22">
        <v>7147464</v>
      </c>
    </row>
    <row r="24" spans="1:12" s="6" customFormat="1" ht="16.5" customHeight="1">
      <c r="A24" s="13"/>
      <c r="B24" s="14" t="s">
        <v>8</v>
      </c>
      <c r="C24" s="21">
        <f t="shared" si="0"/>
        <v>514848</v>
      </c>
      <c r="D24" s="21">
        <f t="shared" si="1"/>
        <v>40109622</v>
      </c>
      <c r="E24" s="28">
        <v>444616</v>
      </c>
      <c r="F24" s="22">
        <v>35771206</v>
      </c>
      <c r="G24" s="22">
        <v>23881</v>
      </c>
      <c r="H24" s="22">
        <v>1414827</v>
      </c>
      <c r="I24" s="22">
        <v>147</v>
      </c>
      <c r="J24" s="22">
        <v>98107</v>
      </c>
      <c r="K24" s="22">
        <v>46204</v>
      </c>
      <c r="L24" s="22">
        <v>2825482</v>
      </c>
    </row>
    <row r="25" spans="1:12" s="6" customFormat="1" ht="16.5" customHeight="1">
      <c r="A25" s="13"/>
      <c r="B25" s="14" t="s">
        <v>9</v>
      </c>
      <c r="C25" s="21">
        <f t="shared" si="0"/>
        <v>556698</v>
      </c>
      <c r="D25" s="21">
        <f t="shared" si="1"/>
        <v>42273706</v>
      </c>
      <c r="E25" s="28">
        <v>530196</v>
      </c>
      <c r="F25" s="22">
        <v>40749016</v>
      </c>
      <c r="G25" s="22">
        <v>26278</v>
      </c>
      <c r="H25" s="22">
        <v>1407240</v>
      </c>
      <c r="I25" s="22">
        <v>184</v>
      </c>
      <c r="J25" s="22">
        <v>116154</v>
      </c>
      <c r="K25" s="22">
        <v>40</v>
      </c>
      <c r="L25" s="22">
        <v>1296</v>
      </c>
    </row>
    <row r="26" spans="1:12" s="6" customFormat="1" ht="16.5" customHeight="1">
      <c r="A26" s="13"/>
      <c r="B26" s="14" t="s">
        <v>10</v>
      </c>
      <c r="C26" s="21">
        <f t="shared" si="0"/>
        <v>880686</v>
      </c>
      <c r="D26" s="21">
        <f t="shared" si="1"/>
        <v>76423753</v>
      </c>
      <c r="E26" s="28">
        <v>845709</v>
      </c>
      <c r="F26" s="22">
        <v>74323811</v>
      </c>
      <c r="G26" s="22">
        <v>34866</v>
      </c>
      <c r="H26" s="22">
        <v>1995938</v>
      </c>
      <c r="I26" s="22">
        <v>111</v>
      </c>
      <c r="J26" s="22">
        <v>104004</v>
      </c>
      <c r="K26" s="22">
        <v>0</v>
      </c>
      <c r="L26" s="22">
        <v>0</v>
      </c>
    </row>
    <row r="27" spans="1:12" s="6" customFormat="1" ht="16.5" customHeight="1">
      <c r="A27" s="13"/>
      <c r="B27" s="14" t="s">
        <v>11</v>
      </c>
      <c r="C27" s="21">
        <f t="shared" si="0"/>
        <v>661428</v>
      </c>
      <c r="D27" s="21">
        <f t="shared" si="1"/>
        <v>52711601</v>
      </c>
      <c r="E27" s="28">
        <v>628769</v>
      </c>
      <c r="F27" s="22">
        <v>49826256</v>
      </c>
      <c r="G27" s="22">
        <v>31948</v>
      </c>
      <c r="H27" s="22">
        <v>2290880</v>
      </c>
      <c r="I27" s="22">
        <v>711</v>
      </c>
      <c r="J27" s="22">
        <v>594465</v>
      </c>
      <c r="K27" s="22">
        <v>0</v>
      </c>
      <c r="L27" s="22">
        <v>0</v>
      </c>
    </row>
    <row r="28" spans="1:12" s="6" customFormat="1" ht="16.5" customHeight="1">
      <c r="A28" s="13"/>
      <c r="B28" s="14" t="s">
        <v>12</v>
      </c>
      <c r="C28" s="21">
        <f t="shared" si="0"/>
        <v>434983</v>
      </c>
      <c r="D28" s="21">
        <f t="shared" si="1"/>
        <v>38172505</v>
      </c>
      <c r="E28" s="28">
        <v>408615</v>
      </c>
      <c r="F28" s="22">
        <v>36156728</v>
      </c>
      <c r="G28" s="22">
        <v>26250</v>
      </c>
      <c r="H28" s="22">
        <v>1693775</v>
      </c>
      <c r="I28" s="22">
        <v>118</v>
      </c>
      <c r="J28" s="22">
        <v>322002</v>
      </c>
      <c r="K28" s="22">
        <v>0</v>
      </c>
      <c r="L28" s="22">
        <v>0</v>
      </c>
    </row>
    <row r="29" spans="1:12" s="6" customFormat="1" ht="16.5" customHeight="1">
      <c r="A29" s="13"/>
      <c r="B29" s="14" t="s">
        <v>13</v>
      </c>
      <c r="C29" s="21">
        <f t="shared" si="0"/>
        <v>426982</v>
      </c>
      <c r="D29" s="21">
        <f t="shared" si="1"/>
        <v>41179110</v>
      </c>
      <c r="E29" s="28">
        <v>397777</v>
      </c>
      <c r="F29" s="22">
        <v>39147808</v>
      </c>
      <c r="G29" s="22">
        <v>28771</v>
      </c>
      <c r="H29" s="22">
        <v>1748569</v>
      </c>
      <c r="I29" s="22">
        <v>434</v>
      </c>
      <c r="J29" s="22">
        <v>282733</v>
      </c>
      <c r="K29" s="22">
        <v>0</v>
      </c>
      <c r="L29" s="22">
        <v>0</v>
      </c>
    </row>
    <row r="30" spans="1:12" s="6" customFormat="1" ht="16.5" customHeight="1">
      <c r="A30" s="15"/>
      <c r="B30" s="16" t="s">
        <v>14</v>
      </c>
      <c r="C30" s="23">
        <f t="shared" si="0"/>
        <v>718149</v>
      </c>
      <c r="D30" s="24">
        <f t="shared" si="1"/>
        <v>68756675</v>
      </c>
      <c r="E30" s="29">
        <v>605887</v>
      </c>
      <c r="F30" s="23">
        <v>58894627</v>
      </c>
      <c r="G30" s="23">
        <v>110543</v>
      </c>
      <c r="H30" s="23">
        <v>8846956</v>
      </c>
      <c r="I30" s="23">
        <v>1719</v>
      </c>
      <c r="J30" s="23">
        <v>1015092</v>
      </c>
      <c r="K30" s="23">
        <v>0</v>
      </c>
      <c r="L30" s="23">
        <v>0</v>
      </c>
    </row>
    <row r="31" spans="1:12" s="6" customFormat="1" ht="16.5" customHeight="1">
      <c r="A31" s="13" t="s">
        <v>41</v>
      </c>
      <c r="B31" s="14" t="s">
        <v>3</v>
      </c>
      <c r="C31" s="21">
        <f aca="true" t="shared" si="2" ref="C31:D42">E31+G31+I31+K31</f>
        <v>381542</v>
      </c>
      <c r="D31" s="21">
        <f t="shared" si="2"/>
        <v>34219448</v>
      </c>
      <c r="E31" s="28">
        <v>349052</v>
      </c>
      <c r="F31" s="22">
        <v>32320149</v>
      </c>
      <c r="G31" s="22">
        <v>32403</v>
      </c>
      <c r="H31" s="22">
        <v>1840309</v>
      </c>
      <c r="I31" s="22">
        <v>87</v>
      </c>
      <c r="J31" s="22">
        <v>58990</v>
      </c>
      <c r="K31" s="22">
        <v>0</v>
      </c>
      <c r="L31" s="22">
        <v>0</v>
      </c>
    </row>
    <row r="32" spans="1:12" s="6" customFormat="1" ht="16.5" customHeight="1">
      <c r="A32" s="13"/>
      <c r="B32" s="14" t="s">
        <v>4</v>
      </c>
      <c r="C32" s="21">
        <f t="shared" si="2"/>
        <v>408462</v>
      </c>
      <c r="D32" s="21">
        <f t="shared" si="2"/>
        <v>34479513</v>
      </c>
      <c r="E32" s="28">
        <v>375836</v>
      </c>
      <c r="F32" s="22">
        <v>32399962</v>
      </c>
      <c r="G32" s="22">
        <v>32501</v>
      </c>
      <c r="H32" s="22">
        <v>2015399</v>
      </c>
      <c r="I32" s="22">
        <v>125</v>
      </c>
      <c r="J32" s="22">
        <v>64152</v>
      </c>
      <c r="K32" s="22">
        <v>0</v>
      </c>
      <c r="L32" s="22">
        <v>0</v>
      </c>
    </row>
    <row r="33" spans="1:12" s="6" customFormat="1" ht="16.5" customHeight="1">
      <c r="A33" s="13"/>
      <c r="B33" s="14" t="s">
        <v>5</v>
      </c>
      <c r="C33" s="21">
        <f t="shared" si="2"/>
        <v>809660</v>
      </c>
      <c r="D33" s="21">
        <f t="shared" si="2"/>
        <v>62443469</v>
      </c>
      <c r="E33" s="28">
        <v>767306</v>
      </c>
      <c r="F33" s="22">
        <v>59727997</v>
      </c>
      <c r="G33" s="22">
        <v>42162</v>
      </c>
      <c r="H33" s="22">
        <v>2653005</v>
      </c>
      <c r="I33" s="22">
        <v>192</v>
      </c>
      <c r="J33" s="22">
        <v>62467</v>
      </c>
      <c r="K33" s="22">
        <v>0</v>
      </c>
      <c r="L33" s="22">
        <v>0</v>
      </c>
    </row>
    <row r="34" spans="1:12" s="6" customFormat="1" ht="16.5" customHeight="1">
      <c r="A34" s="13"/>
      <c r="B34" s="14" t="s">
        <v>6</v>
      </c>
      <c r="C34" s="21">
        <f t="shared" si="2"/>
        <v>431876</v>
      </c>
      <c r="D34" s="21">
        <f t="shared" si="2"/>
        <v>29768155</v>
      </c>
      <c r="E34" s="28">
        <v>402406</v>
      </c>
      <c r="F34" s="22">
        <v>27835831</v>
      </c>
      <c r="G34" s="22">
        <v>26100</v>
      </c>
      <c r="H34" s="22">
        <v>1647021</v>
      </c>
      <c r="I34" s="22">
        <v>144</v>
      </c>
      <c r="J34" s="22">
        <v>54486</v>
      </c>
      <c r="K34" s="22">
        <v>3226</v>
      </c>
      <c r="L34" s="22">
        <v>230817</v>
      </c>
    </row>
    <row r="35" spans="1:12" s="6" customFormat="1" ht="16.5" customHeight="1">
      <c r="A35" s="13"/>
      <c r="B35" s="14" t="s">
        <v>7</v>
      </c>
      <c r="C35" s="21">
        <f t="shared" si="2"/>
        <v>660457</v>
      </c>
      <c r="D35" s="21">
        <f t="shared" si="2"/>
        <v>49109508</v>
      </c>
      <c r="E35" s="28">
        <v>517497</v>
      </c>
      <c r="F35" s="22">
        <v>38633607</v>
      </c>
      <c r="G35" s="22">
        <v>36308</v>
      </c>
      <c r="H35" s="22">
        <v>2142935</v>
      </c>
      <c r="I35" s="22">
        <v>1326</v>
      </c>
      <c r="J35" s="22">
        <v>624089</v>
      </c>
      <c r="K35" s="22">
        <v>105326</v>
      </c>
      <c r="L35" s="22">
        <v>7708877</v>
      </c>
    </row>
    <row r="36" spans="1:12" s="6" customFormat="1" ht="16.5" customHeight="1">
      <c r="A36" s="13"/>
      <c r="B36" s="14" t="s">
        <v>8</v>
      </c>
      <c r="C36" s="21">
        <f t="shared" si="2"/>
        <v>547231</v>
      </c>
      <c r="D36" s="21">
        <f t="shared" si="2"/>
        <v>41678157</v>
      </c>
      <c r="E36" s="28">
        <v>455051</v>
      </c>
      <c r="F36" s="22">
        <v>35979970</v>
      </c>
      <c r="G36" s="22">
        <v>31699</v>
      </c>
      <c r="H36" s="22">
        <v>1682079</v>
      </c>
      <c r="I36" s="22">
        <v>779</v>
      </c>
      <c r="J36" s="22">
        <v>232956</v>
      </c>
      <c r="K36" s="22">
        <v>59702</v>
      </c>
      <c r="L36" s="22">
        <v>3783152</v>
      </c>
    </row>
    <row r="37" spans="1:12" s="6" customFormat="1" ht="16.5" customHeight="1">
      <c r="A37" s="13"/>
      <c r="B37" s="14" t="s">
        <v>9</v>
      </c>
      <c r="C37" s="21">
        <f t="shared" si="2"/>
        <v>525912</v>
      </c>
      <c r="D37" s="21">
        <f t="shared" si="2"/>
        <v>44557241</v>
      </c>
      <c r="E37" s="28">
        <v>497001</v>
      </c>
      <c r="F37" s="22">
        <v>42434117</v>
      </c>
      <c r="G37" s="22">
        <v>28648</v>
      </c>
      <c r="H37" s="22">
        <v>1765860</v>
      </c>
      <c r="I37" s="22">
        <v>263</v>
      </c>
      <c r="J37" s="22">
        <v>357264</v>
      </c>
      <c r="K37" s="22">
        <v>0</v>
      </c>
      <c r="L37" s="22">
        <v>0</v>
      </c>
    </row>
    <row r="38" spans="1:12" s="6" customFormat="1" ht="16.5" customHeight="1">
      <c r="A38" s="13"/>
      <c r="B38" s="14" t="s">
        <v>10</v>
      </c>
      <c r="C38" s="21">
        <f t="shared" si="2"/>
        <v>921563</v>
      </c>
      <c r="D38" s="21">
        <f t="shared" si="2"/>
        <v>75006205</v>
      </c>
      <c r="E38" s="28">
        <v>875447</v>
      </c>
      <c r="F38" s="22">
        <v>72510876</v>
      </c>
      <c r="G38" s="22">
        <v>45958</v>
      </c>
      <c r="H38" s="22">
        <v>2368645</v>
      </c>
      <c r="I38" s="22">
        <v>158</v>
      </c>
      <c r="J38" s="22">
        <v>126684</v>
      </c>
      <c r="K38" s="22">
        <v>0</v>
      </c>
      <c r="L38" s="22">
        <v>0</v>
      </c>
    </row>
    <row r="39" spans="1:12" s="6" customFormat="1" ht="16.5" customHeight="1">
      <c r="A39" s="13"/>
      <c r="B39" s="14" t="s">
        <v>11</v>
      </c>
      <c r="C39" s="21">
        <f t="shared" si="2"/>
        <v>618208</v>
      </c>
      <c r="D39" s="21">
        <f t="shared" si="2"/>
        <v>52457166</v>
      </c>
      <c r="E39" s="28">
        <v>586095</v>
      </c>
      <c r="F39" s="22">
        <v>50444655</v>
      </c>
      <c r="G39" s="22">
        <v>32002</v>
      </c>
      <c r="H39" s="22">
        <v>1974387</v>
      </c>
      <c r="I39" s="22">
        <v>111</v>
      </c>
      <c r="J39" s="22">
        <v>38124</v>
      </c>
      <c r="K39" s="22">
        <v>0</v>
      </c>
      <c r="L39" s="22">
        <v>0</v>
      </c>
    </row>
    <row r="40" spans="1:12" s="6" customFormat="1" ht="16.5" customHeight="1">
      <c r="A40" s="13"/>
      <c r="B40" s="14" t="s">
        <v>12</v>
      </c>
      <c r="C40" s="21">
        <f t="shared" si="2"/>
        <v>466312</v>
      </c>
      <c r="D40" s="21">
        <f t="shared" si="2"/>
        <v>43477339</v>
      </c>
      <c r="E40" s="28">
        <v>440222</v>
      </c>
      <c r="F40" s="22">
        <v>41669504</v>
      </c>
      <c r="G40" s="22">
        <v>25508</v>
      </c>
      <c r="H40" s="22">
        <v>1591597</v>
      </c>
      <c r="I40" s="22">
        <v>582</v>
      </c>
      <c r="J40" s="22">
        <v>216238</v>
      </c>
      <c r="K40" s="22">
        <v>0</v>
      </c>
      <c r="L40" s="22">
        <v>0</v>
      </c>
    </row>
    <row r="41" spans="1:12" s="6" customFormat="1" ht="16.5" customHeight="1">
      <c r="A41" s="13"/>
      <c r="B41" s="14" t="s">
        <v>13</v>
      </c>
      <c r="C41" s="21">
        <f t="shared" si="2"/>
        <v>450076</v>
      </c>
      <c r="D41" s="21">
        <f t="shared" si="2"/>
        <v>39693311</v>
      </c>
      <c r="E41" s="28">
        <v>417713</v>
      </c>
      <c r="F41" s="22">
        <v>37457550</v>
      </c>
      <c r="G41" s="22">
        <v>31693</v>
      </c>
      <c r="H41" s="22">
        <v>1920207</v>
      </c>
      <c r="I41" s="22">
        <v>670</v>
      </c>
      <c r="J41" s="22">
        <v>315554</v>
      </c>
      <c r="K41" s="22">
        <v>0</v>
      </c>
      <c r="L41" s="22">
        <v>0</v>
      </c>
    </row>
    <row r="42" spans="1:12" s="6" customFormat="1" ht="16.5" customHeight="1">
      <c r="A42" s="15"/>
      <c r="B42" s="16" t="s">
        <v>14</v>
      </c>
      <c r="C42" s="23">
        <f t="shared" si="2"/>
        <v>714772</v>
      </c>
      <c r="D42" s="24">
        <f t="shared" si="2"/>
        <v>61319122</v>
      </c>
      <c r="E42" s="29">
        <v>605285</v>
      </c>
      <c r="F42" s="23">
        <v>51044131</v>
      </c>
      <c r="G42" s="23">
        <v>107242</v>
      </c>
      <c r="H42" s="23">
        <v>8996800</v>
      </c>
      <c r="I42" s="23">
        <v>2245</v>
      </c>
      <c r="J42" s="23">
        <v>1278191</v>
      </c>
      <c r="K42" s="23">
        <v>0</v>
      </c>
      <c r="L42" s="23">
        <v>0</v>
      </c>
    </row>
    <row r="43" spans="1:12" s="6" customFormat="1" ht="16.5" customHeight="1" thickBot="1">
      <c r="A43" s="42" t="s">
        <v>26</v>
      </c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6" customFormat="1" ht="16.5" customHeight="1">
      <c r="A44" s="48" t="str">
        <f>"2018（平成30）年"&amp;COUNTA(E31:E42)&amp;"月迄"</f>
        <v>2018（平成30）年12月迄</v>
      </c>
      <c r="B44" s="49"/>
      <c r="C44" s="36">
        <f>SUM(C31:C42)</f>
        <v>6936071</v>
      </c>
      <c r="D44" s="36">
        <f aca="true" t="shared" si="3" ref="D44:L44">SUM(D31:D42)</f>
        <v>568208634</v>
      </c>
      <c r="E44" s="36">
        <f t="shared" si="3"/>
        <v>6288911</v>
      </c>
      <c r="F44" s="36">
        <f t="shared" si="3"/>
        <v>522458349</v>
      </c>
      <c r="G44" s="36">
        <f t="shared" si="3"/>
        <v>472224</v>
      </c>
      <c r="H44" s="36">
        <f t="shared" si="3"/>
        <v>30598244</v>
      </c>
      <c r="I44" s="36">
        <f t="shared" si="3"/>
        <v>6682</v>
      </c>
      <c r="J44" s="36">
        <f t="shared" si="3"/>
        <v>3429195</v>
      </c>
      <c r="K44" s="36">
        <f t="shared" si="3"/>
        <v>168254</v>
      </c>
      <c r="L44" s="39">
        <f t="shared" si="3"/>
        <v>11722846</v>
      </c>
    </row>
    <row r="45" spans="1:12" s="6" customFormat="1" ht="16.5" customHeight="1">
      <c r="A45" s="50" t="str">
        <f>"前年"&amp;COUNTA(E31:E42)&amp;"月迄"</f>
        <v>前年12月迄</v>
      </c>
      <c r="B45" s="51"/>
      <c r="C45" s="37">
        <f ca="1">SUM(C19:(INDIRECT("c"&amp;COUNT($E31:$E42)+18)))</f>
        <v>6934774</v>
      </c>
      <c r="D45" s="37">
        <f ca="1">SUM(D19:(INDIRECT("d"&amp;COUNT($E31:$E42)+18)))</f>
        <v>569169659</v>
      </c>
      <c r="E45" s="37">
        <f ca="1">SUM(E19:(INDIRECT("e"&amp;COUNT($E31:$E42)+18)))</f>
        <v>6329710</v>
      </c>
      <c r="F45" s="37">
        <f ca="1">SUM(F19:(INDIRECT("f"&amp;COUNT($E31:$E42)+18)))</f>
        <v>526191214</v>
      </c>
      <c r="G45" s="37">
        <f ca="1">SUM(G19:(INDIRECT("g"&amp;COUNT($E31:$E42)+18)))</f>
        <v>440281</v>
      </c>
      <c r="H45" s="37">
        <f ca="1">SUM(H19:(INDIRECT("h"&amp;COUNT($E31:$E42)+18)))</f>
        <v>28702569</v>
      </c>
      <c r="I45" s="37">
        <f ca="1">SUM(I19:(INDIRECT("i"&amp;COUNT($E31:$E42)+18)))</f>
        <v>7124</v>
      </c>
      <c r="J45" s="37">
        <f ca="1">SUM(J19:(INDIRECT("j"&amp;COUNT($E31:$E42)+18)))</f>
        <v>3923294</v>
      </c>
      <c r="K45" s="37">
        <f ca="1">SUM(K19:(INDIRECT("k"&amp;COUNT($E31:$E42)+18)))</f>
        <v>157659</v>
      </c>
      <c r="L45" s="40">
        <f ca="1">SUM(L19:(INDIRECT("l"&amp;COUNT($E31:$E42)+18)))</f>
        <v>10352582</v>
      </c>
    </row>
    <row r="46" spans="1:12" s="6" customFormat="1" ht="16.5" customHeight="1" thickBot="1">
      <c r="A46" s="52" t="s">
        <v>24</v>
      </c>
      <c r="B46" s="53"/>
      <c r="C46" s="38">
        <f>C44-C45</f>
        <v>1297</v>
      </c>
      <c r="D46" s="38">
        <f aca="true" t="shared" si="4" ref="D46:L46">D44-D45</f>
        <v>-961025</v>
      </c>
      <c r="E46" s="38">
        <f t="shared" si="4"/>
        <v>-40799</v>
      </c>
      <c r="F46" s="38">
        <f t="shared" si="4"/>
        <v>-3732865</v>
      </c>
      <c r="G46" s="38">
        <f t="shared" si="4"/>
        <v>31943</v>
      </c>
      <c r="H46" s="38">
        <f t="shared" si="4"/>
        <v>1895675</v>
      </c>
      <c r="I46" s="38">
        <f t="shared" si="4"/>
        <v>-442</v>
      </c>
      <c r="J46" s="38">
        <f t="shared" si="4"/>
        <v>-494099</v>
      </c>
      <c r="K46" s="38">
        <f t="shared" si="4"/>
        <v>10595</v>
      </c>
      <c r="L46" s="41">
        <f t="shared" si="4"/>
        <v>1370264</v>
      </c>
    </row>
    <row r="47" s="6" customFormat="1" ht="16.5" customHeight="1">
      <c r="A47" s="6" t="s">
        <v>25</v>
      </c>
    </row>
  </sheetData>
  <sheetProtection/>
  <mergeCells count="9">
    <mergeCell ref="G4:H4"/>
    <mergeCell ref="I4:J4"/>
    <mergeCell ref="K4:L4"/>
    <mergeCell ref="A44:B44"/>
    <mergeCell ref="A45:B45"/>
    <mergeCell ref="A46:B46"/>
    <mergeCell ref="A4:B5"/>
    <mergeCell ref="C4:D4"/>
    <mergeCell ref="E4:F4"/>
  </mergeCells>
  <conditionalFormatting sqref="C44:L46">
    <cfRule type="cellIs" priority="1" dxfId="9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43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>
      <c r="A16" s="13" t="s">
        <v>37</v>
      </c>
      <c r="B16" s="30" t="s">
        <v>23</v>
      </c>
      <c r="C16" s="21">
        <v>7538486</v>
      </c>
      <c r="D16" s="32">
        <v>600861770</v>
      </c>
      <c r="E16" s="28">
        <v>6929535</v>
      </c>
      <c r="F16" s="21">
        <v>559058481</v>
      </c>
      <c r="G16" s="21">
        <v>420736</v>
      </c>
      <c r="H16" s="21">
        <v>26111019</v>
      </c>
      <c r="I16" s="22">
        <v>9052</v>
      </c>
      <c r="J16" s="22">
        <v>3433100</v>
      </c>
      <c r="K16" s="22">
        <v>179163</v>
      </c>
      <c r="L16" s="22">
        <v>12259170</v>
      </c>
    </row>
    <row r="17" spans="1:12" s="6" customFormat="1" ht="18.75" customHeight="1" thickBot="1">
      <c r="A17" s="11" t="s">
        <v>38</v>
      </c>
      <c r="B17" s="12" t="s">
        <v>23</v>
      </c>
      <c r="C17" s="19">
        <v>7113864</v>
      </c>
      <c r="D17" s="31">
        <v>584022251</v>
      </c>
      <c r="E17" s="27">
        <v>6545478</v>
      </c>
      <c r="F17" s="19">
        <v>544346876</v>
      </c>
      <c r="G17" s="19">
        <v>436559</v>
      </c>
      <c r="H17" s="19">
        <v>28001068</v>
      </c>
      <c r="I17" s="19">
        <v>7838</v>
      </c>
      <c r="J17" s="20">
        <v>2947544</v>
      </c>
      <c r="K17" s="20">
        <v>123989</v>
      </c>
      <c r="L17" s="20">
        <v>8726763</v>
      </c>
    </row>
    <row r="18" spans="1:12" s="6" customFormat="1" ht="16.5" customHeight="1" thickTop="1">
      <c r="A18" s="13" t="s">
        <v>38</v>
      </c>
      <c r="B18" s="14" t="s">
        <v>3</v>
      </c>
      <c r="C18" s="21">
        <v>394108</v>
      </c>
      <c r="D18" s="21">
        <v>30556724</v>
      </c>
      <c r="E18" s="28">
        <v>371806</v>
      </c>
      <c r="F18" s="22">
        <v>29258247</v>
      </c>
      <c r="G18" s="22">
        <v>22035</v>
      </c>
      <c r="H18" s="22">
        <v>1234499</v>
      </c>
      <c r="I18" s="22">
        <v>267</v>
      </c>
      <c r="J18" s="22">
        <v>63978</v>
      </c>
      <c r="K18" s="22">
        <v>0</v>
      </c>
      <c r="L18" s="22">
        <v>0</v>
      </c>
    </row>
    <row r="19" spans="1:12" s="6" customFormat="1" ht="16.5" customHeight="1">
      <c r="A19" s="13"/>
      <c r="B19" s="14" t="s">
        <v>4</v>
      </c>
      <c r="C19" s="21">
        <v>472114</v>
      </c>
      <c r="D19" s="21">
        <v>37138770</v>
      </c>
      <c r="E19" s="28">
        <v>437037</v>
      </c>
      <c r="F19" s="22">
        <v>34983976</v>
      </c>
      <c r="G19" s="22">
        <v>34765</v>
      </c>
      <c r="H19" s="22">
        <v>2087218</v>
      </c>
      <c r="I19" s="22">
        <v>312</v>
      </c>
      <c r="J19" s="22">
        <v>67576</v>
      </c>
      <c r="K19" s="22">
        <v>0</v>
      </c>
      <c r="L19" s="22">
        <v>0</v>
      </c>
    </row>
    <row r="20" spans="1:12" s="6" customFormat="1" ht="16.5" customHeight="1">
      <c r="A20" s="13"/>
      <c r="B20" s="14" t="s">
        <v>5</v>
      </c>
      <c r="C20" s="21">
        <v>733030</v>
      </c>
      <c r="D20" s="21">
        <v>61886409</v>
      </c>
      <c r="E20" s="28">
        <v>700743</v>
      </c>
      <c r="F20" s="22">
        <v>59769177</v>
      </c>
      <c r="G20" s="22">
        <v>32083</v>
      </c>
      <c r="H20" s="22">
        <v>2055510</v>
      </c>
      <c r="I20" s="22">
        <v>204</v>
      </c>
      <c r="J20" s="22">
        <v>61722</v>
      </c>
      <c r="K20" s="22">
        <v>0</v>
      </c>
      <c r="L20" s="22">
        <v>0</v>
      </c>
    </row>
    <row r="21" spans="1:12" s="6" customFormat="1" ht="16.5" customHeight="1">
      <c r="A21" s="13"/>
      <c r="B21" s="14" t="s">
        <v>6</v>
      </c>
      <c r="C21" s="21">
        <v>520725</v>
      </c>
      <c r="D21" s="21">
        <v>43114632</v>
      </c>
      <c r="E21" s="28">
        <v>478104</v>
      </c>
      <c r="F21" s="22">
        <v>40325277</v>
      </c>
      <c r="G21" s="22">
        <v>37201</v>
      </c>
      <c r="H21" s="22">
        <v>2204430</v>
      </c>
      <c r="I21" s="22">
        <v>1820</v>
      </c>
      <c r="J21" s="22">
        <v>373550</v>
      </c>
      <c r="K21" s="22">
        <v>3600</v>
      </c>
      <c r="L21" s="22">
        <v>211375</v>
      </c>
    </row>
    <row r="22" spans="1:12" s="6" customFormat="1" ht="16.5" customHeight="1">
      <c r="A22" s="13"/>
      <c r="B22" s="14" t="s">
        <v>7</v>
      </c>
      <c r="C22" s="21">
        <v>585319</v>
      </c>
      <c r="D22" s="21">
        <v>47754147</v>
      </c>
      <c r="E22" s="28">
        <v>468579</v>
      </c>
      <c r="F22" s="22">
        <v>39222656</v>
      </c>
      <c r="G22" s="22">
        <v>32843</v>
      </c>
      <c r="H22" s="22">
        <v>1724825</v>
      </c>
      <c r="I22" s="22">
        <v>1468</v>
      </c>
      <c r="J22" s="22">
        <v>645525</v>
      </c>
      <c r="K22" s="22">
        <v>82429</v>
      </c>
      <c r="L22" s="22">
        <v>6161141</v>
      </c>
    </row>
    <row r="23" spans="1:12" s="6" customFormat="1" ht="16.5" customHeight="1">
      <c r="A23" s="13"/>
      <c r="B23" s="14" t="s">
        <v>8</v>
      </c>
      <c r="C23" s="21">
        <v>513426</v>
      </c>
      <c r="D23" s="21">
        <v>39729078</v>
      </c>
      <c r="E23" s="28">
        <v>448672</v>
      </c>
      <c r="F23" s="22">
        <v>35826580</v>
      </c>
      <c r="G23" s="22">
        <v>26733</v>
      </c>
      <c r="H23" s="22">
        <v>1528487</v>
      </c>
      <c r="I23" s="22">
        <v>61</v>
      </c>
      <c r="J23" s="22">
        <v>19764</v>
      </c>
      <c r="K23" s="22">
        <v>37960</v>
      </c>
      <c r="L23" s="22">
        <v>2354247</v>
      </c>
    </row>
    <row r="24" spans="1:12" s="6" customFormat="1" ht="16.5" customHeight="1">
      <c r="A24" s="13"/>
      <c r="B24" s="14" t="s">
        <v>9</v>
      </c>
      <c r="C24" s="21">
        <v>539570</v>
      </c>
      <c r="D24" s="21">
        <v>41573924</v>
      </c>
      <c r="E24" s="28">
        <v>513850</v>
      </c>
      <c r="F24" s="22">
        <v>40168088</v>
      </c>
      <c r="G24" s="22">
        <v>25489</v>
      </c>
      <c r="H24" s="22">
        <v>1284174</v>
      </c>
      <c r="I24" s="22">
        <v>231</v>
      </c>
      <c r="J24" s="22">
        <v>121662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10</v>
      </c>
      <c r="C25" s="21">
        <v>1029065</v>
      </c>
      <c r="D25" s="21">
        <v>79845495</v>
      </c>
      <c r="E25" s="28">
        <v>989767</v>
      </c>
      <c r="F25" s="22">
        <v>77822920</v>
      </c>
      <c r="G25" s="22">
        <v>39161</v>
      </c>
      <c r="H25" s="22">
        <v>1960259</v>
      </c>
      <c r="I25" s="22">
        <v>137</v>
      </c>
      <c r="J25" s="22">
        <v>62316</v>
      </c>
      <c r="K25" s="22">
        <v>0</v>
      </c>
      <c r="L25" s="22">
        <v>0</v>
      </c>
    </row>
    <row r="26" spans="1:12" s="6" customFormat="1" ht="16.5" customHeight="1">
      <c r="A26" s="13"/>
      <c r="B26" s="14" t="s">
        <v>11</v>
      </c>
      <c r="C26" s="21">
        <v>707536</v>
      </c>
      <c r="D26" s="21">
        <v>54412289</v>
      </c>
      <c r="E26" s="28">
        <v>670332</v>
      </c>
      <c r="F26" s="22">
        <v>52174707</v>
      </c>
      <c r="G26" s="22">
        <v>36958</v>
      </c>
      <c r="H26" s="22">
        <v>2123307</v>
      </c>
      <c r="I26" s="22">
        <v>246</v>
      </c>
      <c r="J26" s="22">
        <v>114275</v>
      </c>
      <c r="K26" s="22">
        <v>0</v>
      </c>
      <c r="L26" s="22">
        <v>0</v>
      </c>
    </row>
    <row r="27" spans="1:12" s="6" customFormat="1" ht="16.5" customHeight="1">
      <c r="A27" s="13"/>
      <c r="B27" s="14" t="s">
        <v>12</v>
      </c>
      <c r="C27" s="21">
        <v>469804</v>
      </c>
      <c r="D27" s="21">
        <v>44434479</v>
      </c>
      <c r="E27" s="28">
        <v>438323</v>
      </c>
      <c r="F27" s="22">
        <v>42284470</v>
      </c>
      <c r="G27" s="22">
        <v>30971</v>
      </c>
      <c r="H27" s="22">
        <v>1993733</v>
      </c>
      <c r="I27" s="22">
        <v>510</v>
      </c>
      <c r="J27" s="22">
        <v>156276</v>
      </c>
      <c r="K27" s="22">
        <v>0</v>
      </c>
      <c r="L27" s="22">
        <v>0</v>
      </c>
    </row>
    <row r="28" spans="1:12" s="6" customFormat="1" ht="16.5" customHeight="1">
      <c r="A28" s="13"/>
      <c r="B28" s="14" t="s">
        <v>13</v>
      </c>
      <c r="C28" s="21">
        <v>414469</v>
      </c>
      <c r="D28" s="21">
        <v>38781303</v>
      </c>
      <c r="E28" s="28">
        <v>384659</v>
      </c>
      <c r="F28" s="22">
        <v>36752208</v>
      </c>
      <c r="G28" s="22">
        <v>29485</v>
      </c>
      <c r="H28" s="22">
        <v>1815525</v>
      </c>
      <c r="I28" s="22">
        <v>325</v>
      </c>
      <c r="J28" s="22">
        <v>213570</v>
      </c>
      <c r="K28" s="22">
        <v>0</v>
      </c>
      <c r="L28" s="22">
        <v>0</v>
      </c>
    </row>
    <row r="29" spans="1:12" s="6" customFormat="1" ht="16.5" customHeight="1" thickBot="1">
      <c r="A29" s="11"/>
      <c r="B29" s="33" t="s">
        <v>14</v>
      </c>
      <c r="C29" s="20">
        <v>734698</v>
      </c>
      <c r="D29" s="19">
        <v>64795001</v>
      </c>
      <c r="E29" s="27">
        <v>643606</v>
      </c>
      <c r="F29" s="20">
        <v>55758570</v>
      </c>
      <c r="G29" s="20">
        <v>88835</v>
      </c>
      <c r="H29" s="20">
        <v>7989101</v>
      </c>
      <c r="I29" s="20">
        <v>2257</v>
      </c>
      <c r="J29" s="20">
        <v>1047330</v>
      </c>
      <c r="K29" s="20">
        <v>0</v>
      </c>
      <c r="L29" s="20">
        <v>0</v>
      </c>
    </row>
    <row r="30" spans="1:12" s="6" customFormat="1" ht="16.5" customHeight="1" thickTop="1">
      <c r="A30" s="13" t="s">
        <v>40</v>
      </c>
      <c r="B30" s="14" t="s">
        <v>3</v>
      </c>
      <c r="C30" s="21">
        <f aca="true" t="shared" si="0" ref="C30:D41">E30+G30+I30+K30</f>
        <v>395152</v>
      </c>
      <c r="D30" s="21">
        <f t="shared" si="0"/>
        <v>33417576</v>
      </c>
      <c r="E30" s="28">
        <v>367021</v>
      </c>
      <c r="F30" s="22">
        <v>31783773</v>
      </c>
      <c r="G30" s="22">
        <v>28041</v>
      </c>
      <c r="H30" s="22">
        <v>1604643</v>
      </c>
      <c r="I30" s="22">
        <v>90</v>
      </c>
      <c r="J30" s="22">
        <v>29160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4</v>
      </c>
      <c r="C31" s="21">
        <f t="shared" si="0"/>
        <v>434420</v>
      </c>
      <c r="D31" s="21">
        <f t="shared" si="0"/>
        <v>32074371</v>
      </c>
      <c r="E31" s="28">
        <v>404411</v>
      </c>
      <c r="F31" s="22">
        <v>30098014</v>
      </c>
      <c r="G31" s="22">
        <v>29890</v>
      </c>
      <c r="H31" s="22">
        <v>1940825</v>
      </c>
      <c r="I31" s="22">
        <v>119</v>
      </c>
      <c r="J31" s="22">
        <v>35532</v>
      </c>
      <c r="K31" s="22">
        <v>0</v>
      </c>
      <c r="L31" s="22">
        <v>0</v>
      </c>
    </row>
    <row r="32" spans="1:12" s="6" customFormat="1" ht="16.5" customHeight="1">
      <c r="A32" s="13"/>
      <c r="B32" s="14" t="s">
        <v>5</v>
      </c>
      <c r="C32" s="21">
        <f t="shared" si="0"/>
        <v>797145</v>
      </c>
      <c r="D32" s="21">
        <f t="shared" si="0"/>
        <v>62515835</v>
      </c>
      <c r="E32" s="28">
        <v>755652</v>
      </c>
      <c r="F32" s="22">
        <v>59937708</v>
      </c>
      <c r="G32" s="22">
        <v>41279</v>
      </c>
      <c r="H32" s="22">
        <v>2410889</v>
      </c>
      <c r="I32" s="22">
        <v>214</v>
      </c>
      <c r="J32" s="22">
        <v>167238</v>
      </c>
      <c r="K32" s="22">
        <v>0</v>
      </c>
      <c r="L32" s="22">
        <v>0</v>
      </c>
    </row>
    <row r="33" spans="1:12" s="6" customFormat="1" ht="16.5" customHeight="1">
      <c r="A33" s="13"/>
      <c r="B33" s="14" t="s">
        <v>6</v>
      </c>
      <c r="C33" s="21">
        <f t="shared" si="0"/>
        <v>459115</v>
      </c>
      <c r="D33" s="21">
        <f t="shared" si="0"/>
        <v>32639247</v>
      </c>
      <c r="E33" s="28">
        <v>424880</v>
      </c>
      <c r="F33" s="22">
        <v>29969626</v>
      </c>
      <c r="G33" s="22">
        <v>25307</v>
      </c>
      <c r="H33" s="22">
        <v>1566275</v>
      </c>
      <c r="I33" s="22">
        <v>2644</v>
      </c>
      <c r="J33" s="22">
        <v>725006</v>
      </c>
      <c r="K33" s="22">
        <v>6284</v>
      </c>
      <c r="L33" s="22">
        <v>378340</v>
      </c>
    </row>
    <row r="34" spans="1:12" s="6" customFormat="1" ht="16.5" customHeight="1">
      <c r="A34" s="13"/>
      <c r="B34" s="14" t="s">
        <v>7</v>
      </c>
      <c r="C34" s="21">
        <f t="shared" si="0"/>
        <v>655168</v>
      </c>
      <c r="D34" s="21">
        <f t="shared" si="0"/>
        <v>48895658</v>
      </c>
      <c r="E34" s="28">
        <v>516177</v>
      </c>
      <c r="F34" s="22">
        <v>39532641</v>
      </c>
      <c r="G34" s="22">
        <v>33227</v>
      </c>
      <c r="H34" s="22">
        <v>1781752</v>
      </c>
      <c r="I34" s="22">
        <v>633</v>
      </c>
      <c r="J34" s="22">
        <v>433801</v>
      </c>
      <c r="K34" s="22">
        <v>105131</v>
      </c>
      <c r="L34" s="22">
        <v>7147464</v>
      </c>
    </row>
    <row r="35" spans="1:12" s="6" customFormat="1" ht="16.5" customHeight="1">
      <c r="A35" s="13"/>
      <c r="B35" s="14" t="s">
        <v>8</v>
      </c>
      <c r="C35" s="21">
        <f t="shared" si="0"/>
        <v>514848</v>
      </c>
      <c r="D35" s="21">
        <f t="shared" si="0"/>
        <v>40109622</v>
      </c>
      <c r="E35" s="28">
        <v>444616</v>
      </c>
      <c r="F35" s="22">
        <v>35771206</v>
      </c>
      <c r="G35" s="22">
        <v>23881</v>
      </c>
      <c r="H35" s="22">
        <v>1414827</v>
      </c>
      <c r="I35" s="22">
        <v>147</v>
      </c>
      <c r="J35" s="22">
        <v>98107</v>
      </c>
      <c r="K35" s="22">
        <v>46204</v>
      </c>
      <c r="L35" s="22">
        <v>2825482</v>
      </c>
    </row>
    <row r="36" spans="1:12" s="6" customFormat="1" ht="16.5" customHeight="1">
      <c r="A36" s="13"/>
      <c r="B36" s="14" t="s">
        <v>9</v>
      </c>
      <c r="C36" s="21">
        <f t="shared" si="0"/>
        <v>556698</v>
      </c>
      <c r="D36" s="21">
        <f t="shared" si="0"/>
        <v>42273706</v>
      </c>
      <c r="E36" s="28">
        <v>530196</v>
      </c>
      <c r="F36" s="22">
        <v>40749016</v>
      </c>
      <c r="G36" s="22">
        <v>26278</v>
      </c>
      <c r="H36" s="22">
        <v>1407240</v>
      </c>
      <c r="I36" s="22">
        <v>184</v>
      </c>
      <c r="J36" s="22">
        <v>116154</v>
      </c>
      <c r="K36" s="22">
        <v>40</v>
      </c>
      <c r="L36" s="22">
        <v>1296</v>
      </c>
    </row>
    <row r="37" spans="1:12" s="6" customFormat="1" ht="16.5" customHeight="1">
      <c r="A37" s="13"/>
      <c r="B37" s="14" t="s">
        <v>10</v>
      </c>
      <c r="C37" s="21">
        <f t="shared" si="0"/>
        <v>880686</v>
      </c>
      <c r="D37" s="21">
        <f t="shared" si="0"/>
        <v>76423753</v>
      </c>
      <c r="E37" s="28">
        <v>845709</v>
      </c>
      <c r="F37" s="22">
        <v>74323811</v>
      </c>
      <c r="G37" s="22">
        <v>34866</v>
      </c>
      <c r="H37" s="22">
        <v>1995938</v>
      </c>
      <c r="I37" s="22">
        <v>111</v>
      </c>
      <c r="J37" s="22">
        <v>104004</v>
      </c>
      <c r="K37" s="22">
        <v>0</v>
      </c>
      <c r="L37" s="22">
        <v>0</v>
      </c>
    </row>
    <row r="38" spans="1:12" s="6" customFormat="1" ht="16.5" customHeight="1">
      <c r="A38" s="13"/>
      <c r="B38" s="14" t="s">
        <v>11</v>
      </c>
      <c r="C38" s="21">
        <f t="shared" si="0"/>
        <v>661428</v>
      </c>
      <c r="D38" s="21">
        <f t="shared" si="0"/>
        <v>52711601</v>
      </c>
      <c r="E38" s="28">
        <v>628769</v>
      </c>
      <c r="F38" s="22">
        <v>49826256</v>
      </c>
      <c r="G38" s="22">
        <v>31948</v>
      </c>
      <c r="H38" s="22">
        <v>2290880</v>
      </c>
      <c r="I38" s="22">
        <v>711</v>
      </c>
      <c r="J38" s="22">
        <v>594465</v>
      </c>
      <c r="K38" s="22">
        <v>0</v>
      </c>
      <c r="L38" s="22">
        <v>0</v>
      </c>
    </row>
    <row r="39" spans="1:12" s="6" customFormat="1" ht="16.5" customHeight="1">
      <c r="A39" s="13"/>
      <c r="B39" s="14" t="s">
        <v>12</v>
      </c>
      <c r="C39" s="21">
        <f t="shared" si="0"/>
        <v>434983</v>
      </c>
      <c r="D39" s="21">
        <f t="shared" si="0"/>
        <v>38172505</v>
      </c>
      <c r="E39" s="28">
        <v>408615</v>
      </c>
      <c r="F39" s="22">
        <v>36156728</v>
      </c>
      <c r="G39" s="22">
        <v>26250</v>
      </c>
      <c r="H39" s="22">
        <v>1693775</v>
      </c>
      <c r="I39" s="22">
        <v>118</v>
      </c>
      <c r="J39" s="22">
        <v>322002</v>
      </c>
      <c r="K39" s="22">
        <v>0</v>
      </c>
      <c r="L39" s="22">
        <v>0</v>
      </c>
    </row>
    <row r="40" spans="1:12" s="6" customFormat="1" ht="16.5" customHeight="1">
      <c r="A40" s="13"/>
      <c r="B40" s="14" t="s">
        <v>13</v>
      </c>
      <c r="C40" s="21">
        <f t="shared" si="0"/>
        <v>426982</v>
      </c>
      <c r="D40" s="21">
        <f t="shared" si="0"/>
        <v>41179110</v>
      </c>
      <c r="E40" s="28">
        <v>397777</v>
      </c>
      <c r="F40" s="22">
        <v>39147808</v>
      </c>
      <c r="G40" s="22">
        <v>28771</v>
      </c>
      <c r="H40" s="22">
        <v>1748569</v>
      </c>
      <c r="I40" s="22">
        <v>434</v>
      </c>
      <c r="J40" s="22">
        <v>282733</v>
      </c>
      <c r="K40" s="22">
        <v>0</v>
      </c>
      <c r="L40" s="22">
        <v>0</v>
      </c>
    </row>
    <row r="41" spans="1:12" s="6" customFormat="1" ht="16.5" customHeight="1">
      <c r="A41" s="15"/>
      <c r="B41" s="16" t="s">
        <v>14</v>
      </c>
      <c r="C41" s="23">
        <f t="shared" si="0"/>
        <v>718149</v>
      </c>
      <c r="D41" s="24">
        <f t="shared" si="0"/>
        <v>68756675</v>
      </c>
      <c r="E41" s="29">
        <v>605887</v>
      </c>
      <c r="F41" s="23">
        <v>58894627</v>
      </c>
      <c r="G41" s="23">
        <v>110543</v>
      </c>
      <c r="H41" s="23">
        <v>8846956</v>
      </c>
      <c r="I41" s="23">
        <v>1719</v>
      </c>
      <c r="J41" s="23">
        <v>1015092</v>
      </c>
      <c r="K41" s="23">
        <v>0</v>
      </c>
      <c r="L41" s="23">
        <v>0</v>
      </c>
    </row>
    <row r="42" spans="1:12" s="6" customFormat="1" ht="16.5" customHeight="1" thickBot="1">
      <c r="A42" s="42" t="s">
        <v>26</v>
      </c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6" customFormat="1" ht="16.5" customHeight="1">
      <c r="A43" s="48" t="str">
        <f>"2017（平成29）年"&amp;COUNTA(E30:E41)&amp;"月迄"</f>
        <v>2017（平成29）年12月迄</v>
      </c>
      <c r="B43" s="49"/>
      <c r="C43" s="36">
        <f aca="true" t="shared" si="1" ref="C43:L43">SUM(C30:C41)</f>
        <v>6934774</v>
      </c>
      <c r="D43" s="36">
        <f t="shared" si="1"/>
        <v>569169659</v>
      </c>
      <c r="E43" s="36">
        <f t="shared" si="1"/>
        <v>6329710</v>
      </c>
      <c r="F43" s="36">
        <f t="shared" si="1"/>
        <v>526191214</v>
      </c>
      <c r="G43" s="36">
        <f t="shared" si="1"/>
        <v>440281</v>
      </c>
      <c r="H43" s="36">
        <f t="shared" si="1"/>
        <v>28702569</v>
      </c>
      <c r="I43" s="36">
        <f t="shared" si="1"/>
        <v>7124</v>
      </c>
      <c r="J43" s="36">
        <f t="shared" si="1"/>
        <v>3923294</v>
      </c>
      <c r="K43" s="36">
        <f t="shared" si="1"/>
        <v>157659</v>
      </c>
      <c r="L43" s="39">
        <f t="shared" si="1"/>
        <v>10352582</v>
      </c>
    </row>
    <row r="44" spans="1:12" s="6" customFormat="1" ht="16.5" customHeight="1">
      <c r="A44" s="50" t="str">
        <f>"前年"&amp;COUNTA(E30:E41)&amp;"月迄"</f>
        <v>前年12月迄</v>
      </c>
      <c r="B44" s="51"/>
      <c r="C44" s="37">
        <f ca="1">SUM(C18:(INDIRECT("c"&amp;COUNT($E30:$E41)+17)))</f>
        <v>7113864</v>
      </c>
      <c r="D44" s="37">
        <f ca="1">SUM(D18:(INDIRECT("d"&amp;COUNT($E30:$E41)+17)))</f>
        <v>584022251</v>
      </c>
      <c r="E44" s="37">
        <f ca="1">SUM(E18:(INDIRECT("e"&amp;COUNT($E30:$E41)+17)))</f>
        <v>6545478</v>
      </c>
      <c r="F44" s="37">
        <f ca="1">SUM(F18:(INDIRECT("f"&amp;COUNT($E30:$E41)+17)))</f>
        <v>544346876</v>
      </c>
      <c r="G44" s="37">
        <f ca="1">SUM(G18:(INDIRECT("g"&amp;COUNT($E30:$E41)+17)))</f>
        <v>436559</v>
      </c>
      <c r="H44" s="37">
        <f ca="1">SUM(H18:(INDIRECT("h"&amp;COUNT($E30:$E41)+17)))</f>
        <v>28001068</v>
      </c>
      <c r="I44" s="37">
        <f ca="1">SUM(I18:(INDIRECT("i"&amp;COUNT($E30:$E41)+17)))</f>
        <v>7838</v>
      </c>
      <c r="J44" s="37">
        <f ca="1">SUM(J18:(INDIRECT("j"&amp;COUNT($E30:$E41)+17)))</f>
        <v>2947544</v>
      </c>
      <c r="K44" s="37">
        <f ca="1">SUM(K18:(INDIRECT("k"&amp;COUNT($E30:$E41)+17)))</f>
        <v>123989</v>
      </c>
      <c r="L44" s="40">
        <f ca="1">SUM(L18:(INDIRECT("l"&amp;COUNT($E30:$E41)+17)))</f>
        <v>8726763</v>
      </c>
    </row>
    <row r="45" spans="1:12" s="6" customFormat="1" ht="16.5" customHeight="1" thickBot="1">
      <c r="A45" s="52" t="s">
        <v>24</v>
      </c>
      <c r="B45" s="53"/>
      <c r="C45" s="38">
        <f>C43-C44</f>
        <v>-179090</v>
      </c>
      <c r="D45" s="38">
        <f aca="true" t="shared" si="2" ref="D45:L45">D43-D44</f>
        <v>-14852592</v>
      </c>
      <c r="E45" s="38">
        <f t="shared" si="2"/>
        <v>-215768</v>
      </c>
      <c r="F45" s="38">
        <f t="shared" si="2"/>
        <v>-18155662</v>
      </c>
      <c r="G45" s="38">
        <f t="shared" si="2"/>
        <v>3722</v>
      </c>
      <c r="H45" s="38">
        <f t="shared" si="2"/>
        <v>701501</v>
      </c>
      <c r="I45" s="38">
        <f t="shared" si="2"/>
        <v>-714</v>
      </c>
      <c r="J45" s="38">
        <f t="shared" si="2"/>
        <v>975750</v>
      </c>
      <c r="K45" s="38">
        <f t="shared" si="2"/>
        <v>33670</v>
      </c>
      <c r="L45" s="41">
        <f t="shared" si="2"/>
        <v>1625819</v>
      </c>
    </row>
    <row r="46" s="6" customFormat="1" ht="16.5" customHeight="1">
      <c r="A46" s="6" t="s">
        <v>25</v>
      </c>
    </row>
  </sheetData>
  <sheetProtection/>
  <mergeCells count="9">
    <mergeCell ref="G4:H4"/>
    <mergeCell ref="I4:J4"/>
    <mergeCell ref="K4:L4"/>
    <mergeCell ref="A43:B43"/>
    <mergeCell ref="A44:B44"/>
    <mergeCell ref="A45:B45"/>
    <mergeCell ref="A4:B5"/>
    <mergeCell ref="C4:D4"/>
    <mergeCell ref="E4:F4"/>
  </mergeCells>
  <conditionalFormatting sqref="C43:L45">
    <cfRule type="cellIs" priority="1" dxfId="9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44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>
      <c r="A15" s="13" t="s">
        <v>36</v>
      </c>
      <c r="B15" s="30" t="s">
        <v>23</v>
      </c>
      <c r="C15" s="21">
        <v>7982149</v>
      </c>
      <c r="D15" s="32">
        <v>598843721</v>
      </c>
      <c r="E15" s="28">
        <v>7399982</v>
      </c>
      <c r="F15" s="21">
        <v>558349210</v>
      </c>
      <c r="G15" s="21">
        <v>388336</v>
      </c>
      <c r="H15" s="21">
        <v>23355217</v>
      </c>
      <c r="I15" s="21">
        <v>11142</v>
      </c>
      <c r="J15" s="22">
        <v>4021365</v>
      </c>
      <c r="K15" s="22">
        <v>182689</v>
      </c>
      <c r="L15" s="22">
        <v>13117929</v>
      </c>
    </row>
    <row r="16" spans="1:12" s="6" customFormat="1" ht="18.75" customHeight="1" thickBot="1">
      <c r="A16" s="11" t="s">
        <v>37</v>
      </c>
      <c r="B16" s="12" t="s">
        <v>23</v>
      </c>
      <c r="C16" s="19">
        <v>7538486</v>
      </c>
      <c r="D16" s="31">
        <v>600861770</v>
      </c>
      <c r="E16" s="27">
        <v>6929535</v>
      </c>
      <c r="F16" s="19">
        <v>559058481</v>
      </c>
      <c r="G16" s="19">
        <v>420736</v>
      </c>
      <c r="H16" s="19">
        <v>26111019</v>
      </c>
      <c r="I16" s="19">
        <v>9052</v>
      </c>
      <c r="J16" s="20">
        <v>3433100</v>
      </c>
      <c r="K16" s="20">
        <v>179163</v>
      </c>
      <c r="L16" s="20">
        <v>12259170</v>
      </c>
    </row>
    <row r="17" spans="1:12" s="6" customFormat="1" ht="16.5" customHeight="1" thickTop="1">
      <c r="A17" s="13" t="s">
        <v>37</v>
      </c>
      <c r="B17" s="14" t="s">
        <v>3</v>
      </c>
      <c r="C17" s="21">
        <v>441027</v>
      </c>
      <c r="D17" s="21">
        <v>36694310</v>
      </c>
      <c r="E17" s="28">
        <v>415991</v>
      </c>
      <c r="F17" s="22">
        <v>35183336</v>
      </c>
      <c r="G17" s="22">
        <v>24829</v>
      </c>
      <c r="H17" s="22">
        <v>1436130</v>
      </c>
      <c r="I17" s="22">
        <v>207</v>
      </c>
      <c r="J17" s="22">
        <v>74844</v>
      </c>
      <c r="K17" s="22">
        <v>0</v>
      </c>
      <c r="L17" s="22">
        <v>0</v>
      </c>
    </row>
    <row r="18" spans="1:12" s="6" customFormat="1" ht="16.5" customHeight="1">
      <c r="A18" s="13"/>
      <c r="B18" s="14" t="s">
        <v>4</v>
      </c>
      <c r="C18" s="21">
        <v>494450</v>
      </c>
      <c r="D18" s="21">
        <v>38413511</v>
      </c>
      <c r="E18" s="28">
        <v>466306</v>
      </c>
      <c r="F18" s="22">
        <v>36479717</v>
      </c>
      <c r="G18" s="22">
        <v>27972</v>
      </c>
      <c r="H18" s="22">
        <v>1889568</v>
      </c>
      <c r="I18" s="22">
        <v>172</v>
      </c>
      <c r="J18" s="22">
        <v>44226</v>
      </c>
      <c r="K18" s="22">
        <v>0</v>
      </c>
      <c r="L18" s="22">
        <v>0</v>
      </c>
    </row>
    <row r="19" spans="1:12" s="6" customFormat="1" ht="16.5" customHeight="1">
      <c r="A19" s="13"/>
      <c r="B19" s="14" t="s">
        <v>5</v>
      </c>
      <c r="C19" s="21">
        <v>883112</v>
      </c>
      <c r="D19" s="21">
        <v>68713693</v>
      </c>
      <c r="E19" s="28">
        <v>845486</v>
      </c>
      <c r="F19" s="22">
        <v>66358898</v>
      </c>
      <c r="G19" s="22">
        <v>37307</v>
      </c>
      <c r="H19" s="22">
        <v>2248036</v>
      </c>
      <c r="I19" s="22">
        <v>319</v>
      </c>
      <c r="J19" s="22">
        <v>106759</v>
      </c>
      <c r="K19" s="22">
        <v>0</v>
      </c>
      <c r="L19" s="22">
        <v>0</v>
      </c>
    </row>
    <row r="20" spans="1:12" s="6" customFormat="1" ht="16.5" customHeight="1">
      <c r="A20" s="13"/>
      <c r="B20" s="14" t="s">
        <v>6</v>
      </c>
      <c r="C20" s="21">
        <v>522563</v>
      </c>
      <c r="D20" s="21">
        <v>42662607</v>
      </c>
      <c r="E20" s="28">
        <v>486161</v>
      </c>
      <c r="F20" s="22">
        <v>40502117</v>
      </c>
      <c r="G20" s="22">
        <v>29638</v>
      </c>
      <c r="H20" s="22">
        <v>1672952</v>
      </c>
      <c r="I20" s="22">
        <v>442</v>
      </c>
      <c r="J20" s="22">
        <v>88031</v>
      </c>
      <c r="K20" s="22">
        <v>6322</v>
      </c>
      <c r="L20" s="22">
        <v>399507</v>
      </c>
    </row>
    <row r="21" spans="1:12" s="6" customFormat="1" ht="16.5" customHeight="1">
      <c r="A21" s="13"/>
      <c r="B21" s="14" t="s">
        <v>7</v>
      </c>
      <c r="C21" s="21">
        <v>724972</v>
      </c>
      <c r="D21" s="21">
        <v>55499701</v>
      </c>
      <c r="E21" s="28">
        <v>575263</v>
      </c>
      <c r="F21" s="22">
        <v>44632598</v>
      </c>
      <c r="G21" s="22">
        <v>32336</v>
      </c>
      <c r="H21" s="22">
        <v>1693527</v>
      </c>
      <c r="I21" s="22">
        <v>997</v>
      </c>
      <c r="J21" s="22">
        <v>711524</v>
      </c>
      <c r="K21" s="22">
        <v>116376</v>
      </c>
      <c r="L21" s="22">
        <v>8462052</v>
      </c>
    </row>
    <row r="22" spans="1:12" s="6" customFormat="1" ht="16.5" customHeight="1">
      <c r="A22" s="13"/>
      <c r="B22" s="14" t="s">
        <v>8</v>
      </c>
      <c r="C22" s="21">
        <v>604932</v>
      </c>
      <c r="D22" s="21">
        <v>46633225</v>
      </c>
      <c r="E22" s="28">
        <v>517591</v>
      </c>
      <c r="F22" s="22">
        <v>41377431</v>
      </c>
      <c r="G22" s="22">
        <v>29055</v>
      </c>
      <c r="H22" s="22">
        <v>1428327</v>
      </c>
      <c r="I22" s="22">
        <v>1821</v>
      </c>
      <c r="J22" s="22">
        <v>429856</v>
      </c>
      <c r="K22" s="22">
        <v>56465</v>
      </c>
      <c r="L22" s="22">
        <v>3397611</v>
      </c>
    </row>
    <row r="23" spans="1:12" s="6" customFormat="1" ht="16.5" customHeight="1">
      <c r="A23" s="13"/>
      <c r="B23" s="14" t="s">
        <v>9</v>
      </c>
      <c r="C23" s="21">
        <v>552437</v>
      </c>
      <c r="D23" s="21">
        <v>41337905</v>
      </c>
      <c r="E23" s="28">
        <v>527766</v>
      </c>
      <c r="F23" s="22">
        <v>39962853</v>
      </c>
      <c r="G23" s="22">
        <v>24502</v>
      </c>
      <c r="H23" s="22">
        <v>1284169</v>
      </c>
      <c r="I23" s="22">
        <v>169</v>
      </c>
      <c r="J23" s="22">
        <v>90883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10</v>
      </c>
      <c r="C24" s="21">
        <v>964477</v>
      </c>
      <c r="D24" s="21">
        <v>76663932</v>
      </c>
      <c r="E24" s="28">
        <v>926201</v>
      </c>
      <c r="F24" s="22">
        <v>74388566</v>
      </c>
      <c r="G24" s="22">
        <v>37821</v>
      </c>
      <c r="H24" s="22">
        <v>2095092</v>
      </c>
      <c r="I24" s="22">
        <v>455</v>
      </c>
      <c r="J24" s="22">
        <v>180274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11</v>
      </c>
      <c r="C25" s="21">
        <v>656933</v>
      </c>
      <c r="D25" s="21">
        <v>52790854</v>
      </c>
      <c r="E25" s="28">
        <v>627404</v>
      </c>
      <c r="F25" s="22">
        <v>50822446</v>
      </c>
      <c r="G25" s="22">
        <v>29253</v>
      </c>
      <c r="H25" s="22">
        <v>1873584</v>
      </c>
      <c r="I25" s="22">
        <v>276</v>
      </c>
      <c r="J25" s="22">
        <v>94824</v>
      </c>
      <c r="K25" s="22">
        <v>0</v>
      </c>
      <c r="L25" s="22">
        <v>0</v>
      </c>
    </row>
    <row r="26" spans="1:12" s="6" customFormat="1" ht="16.5" customHeight="1">
      <c r="A26" s="13"/>
      <c r="B26" s="14" t="s">
        <v>12</v>
      </c>
      <c r="C26" s="21">
        <v>468443</v>
      </c>
      <c r="D26" s="21">
        <v>41123527</v>
      </c>
      <c r="E26" s="28">
        <v>434825</v>
      </c>
      <c r="F26" s="22">
        <v>39139724</v>
      </c>
      <c r="G26" s="22">
        <v>32800</v>
      </c>
      <c r="H26" s="22">
        <v>1802773</v>
      </c>
      <c r="I26" s="22">
        <v>818</v>
      </c>
      <c r="J26" s="22">
        <v>181030</v>
      </c>
      <c r="K26" s="22">
        <v>0</v>
      </c>
      <c r="L26" s="22">
        <v>0</v>
      </c>
    </row>
    <row r="27" spans="1:12" s="6" customFormat="1" ht="16.5" customHeight="1">
      <c r="A27" s="13"/>
      <c r="B27" s="14" t="s">
        <v>13</v>
      </c>
      <c r="C27" s="21">
        <v>479828</v>
      </c>
      <c r="D27" s="21">
        <v>38702244</v>
      </c>
      <c r="E27" s="28">
        <v>452605</v>
      </c>
      <c r="F27" s="22">
        <v>36932297</v>
      </c>
      <c r="G27" s="22">
        <v>26442</v>
      </c>
      <c r="H27" s="22">
        <v>1446390</v>
      </c>
      <c r="I27" s="22">
        <v>781</v>
      </c>
      <c r="J27" s="22">
        <v>323557</v>
      </c>
      <c r="K27" s="22">
        <v>0</v>
      </c>
      <c r="L27" s="22">
        <v>0</v>
      </c>
    </row>
    <row r="28" spans="1:12" s="6" customFormat="1" ht="16.5" customHeight="1" thickBot="1">
      <c r="A28" s="11"/>
      <c r="B28" s="33" t="s">
        <v>14</v>
      </c>
      <c r="C28" s="20">
        <v>745312</v>
      </c>
      <c r="D28" s="19">
        <v>61626261</v>
      </c>
      <c r="E28" s="27">
        <v>653936</v>
      </c>
      <c r="F28" s="20">
        <v>53278498</v>
      </c>
      <c r="G28" s="20">
        <v>88781</v>
      </c>
      <c r="H28" s="20">
        <v>7240471</v>
      </c>
      <c r="I28" s="20">
        <v>2595</v>
      </c>
      <c r="J28" s="20">
        <v>1107292</v>
      </c>
      <c r="K28" s="20">
        <v>0</v>
      </c>
      <c r="L28" s="20">
        <v>0</v>
      </c>
    </row>
    <row r="29" spans="1:12" s="6" customFormat="1" ht="16.5" customHeight="1" thickTop="1">
      <c r="A29" s="13" t="s">
        <v>45</v>
      </c>
      <c r="B29" s="14" t="s">
        <v>3</v>
      </c>
      <c r="C29" s="21">
        <f aca="true" t="shared" si="0" ref="C29:D40">E29+G29+I29+K29</f>
        <v>394108</v>
      </c>
      <c r="D29" s="21">
        <f t="shared" si="0"/>
        <v>30556724</v>
      </c>
      <c r="E29" s="28">
        <v>371806</v>
      </c>
      <c r="F29" s="22">
        <v>29258247</v>
      </c>
      <c r="G29" s="22">
        <v>22035</v>
      </c>
      <c r="H29" s="22">
        <v>1234499</v>
      </c>
      <c r="I29" s="22">
        <v>267</v>
      </c>
      <c r="J29" s="22">
        <v>63978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4</v>
      </c>
      <c r="C30" s="21">
        <f t="shared" si="0"/>
        <v>472114</v>
      </c>
      <c r="D30" s="21">
        <f t="shared" si="0"/>
        <v>37138770</v>
      </c>
      <c r="E30" s="28">
        <v>437037</v>
      </c>
      <c r="F30" s="22">
        <v>34983976</v>
      </c>
      <c r="G30" s="22">
        <v>34765</v>
      </c>
      <c r="H30" s="22">
        <v>2087218</v>
      </c>
      <c r="I30" s="22">
        <v>312</v>
      </c>
      <c r="J30" s="22">
        <v>67576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5</v>
      </c>
      <c r="C31" s="21">
        <f t="shared" si="0"/>
        <v>733030</v>
      </c>
      <c r="D31" s="21">
        <f t="shared" si="0"/>
        <v>61886409</v>
      </c>
      <c r="E31" s="28">
        <v>700743</v>
      </c>
      <c r="F31" s="22">
        <v>59769177</v>
      </c>
      <c r="G31" s="22">
        <v>32083</v>
      </c>
      <c r="H31" s="22">
        <v>2055510</v>
      </c>
      <c r="I31" s="22">
        <v>204</v>
      </c>
      <c r="J31" s="22">
        <v>61722</v>
      </c>
      <c r="K31" s="22">
        <v>0</v>
      </c>
      <c r="L31" s="22">
        <v>0</v>
      </c>
    </row>
    <row r="32" spans="1:12" s="6" customFormat="1" ht="16.5" customHeight="1">
      <c r="A32" s="13"/>
      <c r="B32" s="14" t="s">
        <v>6</v>
      </c>
      <c r="C32" s="21">
        <f t="shared" si="0"/>
        <v>520725</v>
      </c>
      <c r="D32" s="21">
        <f t="shared" si="0"/>
        <v>43114632</v>
      </c>
      <c r="E32" s="28">
        <v>478104</v>
      </c>
      <c r="F32" s="22">
        <v>40325277</v>
      </c>
      <c r="G32" s="22">
        <v>37201</v>
      </c>
      <c r="H32" s="22">
        <v>2204430</v>
      </c>
      <c r="I32" s="22">
        <v>1820</v>
      </c>
      <c r="J32" s="22">
        <v>373550</v>
      </c>
      <c r="K32" s="22">
        <v>3600</v>
      </c>
      <c r="L32" s="22">
        <v>211375</v>
      </c>
    </row>
    <row r="33" spans="1:12" s="6" customFormat="1" ht="16.5" customHeight="1">
      <c r="A33" s="13"/>
      <c r="B33" s="14" t="s">
        <v>7</v>
      </c>
      <c r="C33" s="21">
        <f t="shared" si="0"/>
        <v>585319</v>
      </c>
      <c r="D33" s="21">
        <f t="shared" si="0"/>
        <v>47754147</v>
      </c>
      <c r="E33" s="28">
        <v>468579</v>
      </c>
      <c r="F33" s="22">
        <v>39222656</v>
      </c>
      <c r="G33" s="22">
        <v>32843</v>
      </c>
      <c r="H33" s="22">
        <v>1724825</v>
      </c>
      <c r="I33" s="22">
        <v>1468</v>
      </c>
      <c r="J33" s="22">
        <v>645525</v>
      </c>
      <c r="K33" s="22">
        <v>82429</v>
      </c>
      <c r="L33" s="22">
        <v>6161141</v>
      </c>
    </row>
    <row r="34" spans="1:12" s="6" customFormat="1" ht="16.5" customHeight="1">
      <c r="A34" s="13"/>
      <c r="B34" s="14" t="s">
        <v>8</v>
      </c>
      <c r="C34" s="21">
        <f t="shared" si="0"/>
        <v>513426</v>
      </c>
      <c r="D34" s="21">
        <f t="shared" si="0"/>
        <v>39729078</v>
      </c>
      <c r="E34" s="28">
        <v>448672</v>
      </c>
      <c r="F34" s="22">
        <v>35826580</v>
      </c>
      <c r="G34" s="22">
        <v>26733</v>
      </c>
      <c r="H34" s="22">
        <v>1528487</v>
      </c>
      <c r="I34" s="22">
        <v>61</v>
      </c>
      <c r="J34" s="22">
        <v>19764</v>
      </c>
      <c r="K34" s="22">
        <v>37960</v>
      </c>
      <c r="L34" s="22">
        <v>2354247</v>
      </c>
    </row>
    <row r="35" spans="1:12" s="6" customFormat="1" ht="16.5" customHeight="1">
      <c r="A35" s="13"/>
      <c r="B35" s="14" t="s">
        <v>9</v>
      </c>
      <c r="C35" s="21">
        <f t="shared" si="0"/>
        <v>539570</v>
      </c>
      <c r="D35" s="21">
        <f t="shared" si="0"/>
        <v>41573924</v>
      </c>
      <c r="E35" s="28">
        <v>513850</v>
      </c>
      <c r="F35" s="22">
        <v>40168088</v>
      </c>
      <c r="G35" s="22">
        <v>25489</v>
      </c>
      <c r="H35" s="22">
        <v>1284174</v>
      </c>
      <c r="I35" s="22">
        <v>231</v>
      </c>
      <c r="J35" s="22">
        <v>121662</v>
      </c>
      <c r="K35" s="22">
        <v>0</v>
      </c>
      <c r="L35" s="22">
        <v>0</v>
      </c>
    </row>
    <row r="36" spans="1:12" s="6" customFormat="1" ht="16.5" customHeight="1">
      <c r="A36" s="13"/>
      <c r="B36" s="14" t="s">
        <v>10</v>
      </c>
      <c r="C36" s="21">
        <f t="shared" si="0"/>
        <v>1029065</v>
      </c>
      <c r="D36" s="21">
        <f t="shared" si="0"/>
        <v>79845495</v>
      </c>
      <c r="E36" s="28">
        <v>989767</v>
      </c>
      <c r="F36" s="22">
        <v>77822920</v>
      </c>
      <c r="G36" s="22">
        <v>39161</v>
      </c>
      <c r="H36" s="22">
        <v>1960259</v>
      </c>
      <c r="I36" s="22">
        <v>137</v>
      </c>
      <c r="J36" s="22">
        <v>62316</v>
      </c>
      <c r="K36" s="22">
        <v>0</v>
      </c>
      <c r="L36" s="22">
        <v>0</v>
      </c>
    </row>
    <row r="37" spans="1:12" s="6" customFormat="1" ht="16.5" customHeight="1">
      <c r="A37" s="13"/>
      <c r="B37" s="14" t="s">
        <v>11</v>
      </c>
      <c r="C37" s="21">
        <f t="shared" si="0"/>
        <v>707536</v>
      </c>
      <c r="D37" s="21">
        <f t="shared" si="0"/>
        <v>54412289</v>
      </c>
      <c r="E37" s="28">
        <v>670332</v>
      </c>
      <c r="F37" s="22">
        <v>52174707</v>
      </c>
      <c r="G37" s="22">
        <v>36958</v>
      </c>
      <c r="H37" s="22">
        <v>2123307</v>
      </c>
      <c r="I37" s="22">
        <v>246</v>
      </c>
      <c r="J37" s="22">
        <v>114275</v>
      </c>
      <c r="K37" s="22">
        <v>0</v>
      </c>
      <c r="L37" s="22">
        <v>0</v>
      </c>
    </row>
    <row r="38" spans="1:12" s="6" customFormat="1" ht="16.5" customHeight="1">
      <c r="A38" s="13"/>
      <c r="B38" s="14" t="s">
        <v>12</v>
      </c>
      <c r="C38" s="21">
        <f t="shared" si="0"/>
        <v>469804</v>
      </c>
      <c r="D38" s="21">
        <f t="shared" si="0"/>
        <v>44434479</v>
      </c>
      <c r="E38" s="28">
        <v>438323</v>
      </c>
      <c r="F38" s="22">
        <v>42284470</v>
      </c>
      <c r="G38" s="22">
        <v>30971</v>
      </c>
      <c r="H38" s="22">
        <v>1993733</v>
      </c>
      <c r="I38" s="22">
        <v>510</v>
      </c>
      <c r="J38" s="22">
        <v>156276</v>
      </c>
      <c r="K38" s="22">
        <v>0</v>
      </c>
      <c r="L38" s="22">
        <v>0</v>
      </c>
    </row>
    <row r="39" spans="1:12" s="6" customFormat="1" ht="16.5" customHeight="1">
      <c r="A39" s="13"/>
      <c r="B39" s="14" t="s">
        <v>13</v>
      </c>
      <c r="C39" s="21">
        <f t="shared" si="0"/>
        <v>414469</v>
      </c>
      <c r="D39" s="21">
        <f t="shared" si="0"/>
        <v>38781303</v>
      </c>
      <c r="E39" s="28">
        <v>384659</v>
      </c>
      <c r="F39" s="22">
        <v>36752208</v>
      </c>
      <c r="G39" s="22">
        <v>29485</v>
      </c>
      <c r="H39" s="22">
        <v>1815525</v>
      </c>
      <c r="I39" s="22">
        <v>325</v>
      </c>
      <c r="J39" s="22">
        <v>213570</v>
      </c>
      <c r="K39" s="22">
        <v>0</v>
      </c>
      <c r="L39" s="22">
        <v>0</v>
      </c>
    </row>
    <row r="40" spans="1:12" s="6" customFormat="1" ht="16.5" customHeight="1">
      <c r="A40" s="15"/>
      <c r="B40" s="16" t="s">
        <v>14</v>
      </c>
      <c r="C40" s="23">
        <f t="shared" si="0"/>
        <v>734698</v>
      </c>
      <c r="D40" s="24">
        <f t="shared" si="0"/>
        <v>64795001</v>
      </c>
      <c r="E40" s="29">
        <v>643606</v>
      </c>
      <c r="F40" s="23">
        <v>55758570</v>
      </c>
      <c r="G40" s="23">
        <v>88835</v>
      </c>
      <c r="H40" s="23">
        <v>7989101</v>
      </c>
      <c r="I40" s="23">
        <v>2257</v>
      </c>
      <c r="J40" s="23">
        <v>1047330</v>
      </c>
      <c r="K40" s="23">
        <v>0</v>
      </c>
      <c r="L40" s="23">
        <v>0</v>
      </c>
    </row>
    <row r="41" spans="1:12" s="6" customFormat="1" ht="16.5" customHeight="1" thickBot="1">
      <c r="A41" s="42" t="s">
        <v>26</v>
      </c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s="6" customFormat="1" ht="16.5" customHeight="1">
      <c r="A42" s="48" t="str">
        <f>"2016（平成28）年"&amp;COUNTA(E29:E40)&amp;"月迄"</f>
        <v>2016（平成28）年12月迄</v>
      </c>
      <c r="B42" s="49"/>
      <c r="C42" s="36">
        <f>SUM(C29:C40)</f>
        <v>7113864</v>
      </c>
      <c r="D42" s="36">
        <f aca="true" t="shared" si="1" ref="D42:L42">SUM(D29:D40)</f>
        <v>584022251</v>
      </c>
      <c r="E42" s="36">
        <f>SUM(E29:E40)</f>
        <v>6545478</v>
      </c>
      <c r="F42" s="36">
        <f t="shared" si="1"/>
        <v>544346876</v>
      </c>
      <c r="G42" s="36">
        <f t="shared" si="1"/>
        <v>436559</v>
      </c>
      <c r="H42" s="36">
        <f t="shared" si="1"/>
        <v>28001068</v>
      </c>
      <c r="I42" s="36">
        <f t="shared" si="1"/>
        <v>7838</v>
      </c>
      <c r="J42" s="36">
        <f t="shared" si="1"/>
        <v>2947544</v>
      </c>
      <c r="K42" s="36">
        <f t="shared" si="1"/>
        <v>123989</v>
      </c>
      <c r="L42" s="39">
        <f t="shared" si="1"/>
        <v>8726763</v>
      </c>
    </row>
    <row r="43" spans="1:12" s="6" customFormat="1" ht="16.5" customHeight="1">
      <c r="A43" s="50" t="str">
        <f>"前年"&amp;COUNTA(E29:E40)&amp;"月迄"</f>
        <v>前年12月迄</v>
      </c>
      <c r="B43" s="51"/>
      <c r="C43" s="37">
        <f ca="1">SUM(C17:(INDIRECT("c"&amp;COUNT($E29:$E40)+16)))</f>
        <v>7538486</v>
      </c>
      <c r="D43" s="37">
        <f ca="1">SUM(D17:(INDIRECT("d"&amp;COUNT($E29:$E40)+16)))</f>
        <v>600861770</v>
      </c>
      <c r="E43" s="37">
        <f ca="1">SUM(E17:(INDIRECT("e"&amp;COUNT($E29:$E40)+16)))</f>
        <v>6929535</v>
      </c>
      <c r="F43" s="37">
        <f ca="1">SUM(F17:(INDIRECT("f"&amp;COUNT($E29:$E40)+16)))</f>
        <v>559058481</v>
      </c>
      <c r="G43" s="37">
        <f ca="1">SUM(G17:(INDIRECT("g"&amp;COUNT($E29:$E40)+16)))</f>
        <v>420736</v>
      </c>
      <c r="H43" s="37">
        <f ca="1">SUM(H17:(INDIRECT("h"&amp;COUNT($E29:$E40)+16)))</f>
        <v>26111019</v>
      </c>
      <c r="I43" s="37">
        <f ca="1">SUM(I17:(INDIRECT("i"&amp;COUNT($E29:$E40)+16)))</f>
        <v>9052</v>
      </c>
      <c r="J43" s="37">
        <f ca="1">SUM(J17:(INDIRECT("j"&amp;COUNT($E29:$E40)+16)))</f>
        <v>3433100</v>
      </c>
      <c r="K43" s="37">
        <f ca="1">SUM(K17:(INDIRECT("k"&amp;COUNT($E29:$E40)+16)))</f>
        <v>179163</v>
      </c>
      <c r="L43" s="40">
        <f ca="1">SUM(L17:(INDIRECT("l"&amp;COUNT($E29:$E40)+16)))</f>
        <v>12259170</v>
      </c>
    </row>
    <row r="44" spans="1:12" s="6" customFormat="1" ht="16.5" customHeight="1" thickBot="1">
      <c r="A44" s="52" t="s">
        <v>24</v>
      </c>
      <c r="B44" s="53"/>
      <c r="C44" s="38">
        <f>C42-C43</f>
        <v>-424622</v>
      </c>
      <c r="D44" s="38">
        <f aca="true" t="shared" si="2" ref="D44:L44">D42-D43</f>
        <v>-16839519</v>
      </c>
      <c r="E44" s="38">
        <f t="shared" si="2"/>
        <v>-384057</v>
      </c>
      <c r="F44" s="38">
        <f t="shared" si="2"/>
        <v>-14711605</v>
      </c>
      <c r="G44" s="38">
        <f t="shared" si="2"/>
        <v>15823</v>
      </c>
      <c r="H44" s="38">
        <f t="shared" si="2"/>
        <v>1890049</v>
      </c>
      <c r="I44" s="38">
        <f t="shared" si="2"/>
        <v>-1214</v>
      </c>
      <c r="J44" s="38">
        <f t="shared" si="2"/>
        <v>-485556</v>
      </c>
      <c r="K44" s="38">
        <f t="shared" si="2"/>
        <v>-55174</v>
      </c>
      <c r="L44" s="41">
        <f t="shared" si="2"/>
        <v>-3532407</v>
      </c>
    </row>
    <row r="45" s="6" customFormat="1" ht="16.5" customHeight="1">
      <c r="A45" s="6" t="s">
        <v>25</v>
      </c>
    </row>
    <row r="46" s="6" customFormat="1" ht="16.5" customHeight="1"/>
    <row r="47" s="2" customFormat="1" ht="15" customHeight="1"/>
    <row r="48" s="2" customFormat="1" ht="15" customHeight="1"/>
    <row r="49" ht="12.75">
      <c r="E49" s="3"/>
    </row>
  </sheetData>
  <sheetProtection/>
  <mergeCells count="9">
    <mergeCell ref="G4:H4"/>
    <mergeCell ref="I4:J4"/>
    <mergeCell ref="K4:L4"/>
    <mergeCell ref="A42:B42"/>
    <mergeCell ref="A43:B43"/>
    <mergeCell ref="A44:B44"/>
    <mergeCell ref="A4:B5"/>
    <mergeCell ref="C4:D4"/>
    <mergeCell ref="E4:F4"/>
  </mergeCells>
  <conditionalFormatting sqref="C42:L44">
    <cfRule type="cellIs" priority="1" dxfId="9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7.75390625" style="1" customWidth="1"/>
    <col min="2" max="2" width="5.50390625" style="1" customWidth="1"/>
    <col min="3" max="3" width="14.00390625" style="1" bestFit="1" customWidth="1"/>
    <col min="4" max="4" width="15.125" style="1" bestFit="1" customWidth="1"/>
    <col min="5" max="5" width="13.875" style="1" bestFit="1" customWidth="1"/>
    <col min="6" max="6" width="15.125" style="1" bestFit="1" customWidth="1"/>
    <col min="7" max="7" width="12.75390625" style="1" customWidth="1"/>
    <col min="8" max="8" width="15.00390625" style="1" customWidth="1"/>
    <col min="9" max="9" width="12.75390625" style="1" customWidth="1"/>
    <col min="10" max="10" width="15.00390625" style="1" customWidth="1"/>
    <col min="11" max="11" width="12.75390625" style="1" customWidth="1"/>
    <col min="12" max="12" width="15.00390625" style="1" customWidth="1"/>
    <col min="13" max="16384" width="9.00390625" style="1" customWidth="1"/>
  </cols>
  <sheetData>
    <row r="1" ht="16.5" customHeight="1">
      <c r="A1" s="4" t="s">
        <v>46</v>
      </c>
    </row>
    <row r="2" ht="13.5" customHeight="1"/>
    <row r="3" s="6" customFormat="1" ht="16.5" customHeight="1">
      <c r="A3" s="5" t="s">
        <v>19</v>
      </c>
    </row>
    <row r="4" spans="1:12" s="6" customFormat="1" ht="18.75" customHeight="1">
      <c r="A4" s="54" t="s">
        <v>16</v>
      </c>
      <c r="B4" s="55"/>
      <c r="C4" s="45" t="s">
        <v>17</v>
      </c>
      <c r="D4" s="58"/>
      <c r="E4" s="59" t="s">
        <v>20</v>
      </c>
      <c r="F4" s="47"/>
      <c r="G4" s="45" t="s">
        <v>21</v>
      </c>
      <c r="H4" s="46"/>
      <c r="I4" s="47" t="s">
        <v>22</v>
      </c>
      <c r="J4" s="47"/>
      <c r="K4" s="47" t="s">
        <v>18</v>
      </c>
      <c r="L4" s="47"/>
    </row>
    <row r="5" spans="1:12" s="6" customFormat="1" ht="18.75" customHeight="1">
      <c r="A5" s="56"/>
      <c r="B5" s="57"/>
      <c r="C5" s="7" t="s">
        <v>0</v>
      </c>
      <c r="D5" s="7" t="s">
        <v>1</v>
      </c>
      <c r="E5" s="25" t="s">
        <v>0</v>
      </c>
      <c r="F5" s="8" t="s">
        <v>1</v>
      </c>
      <c r="G5" s="8" t="s">
        <v>0</v>
      </c>
      <c r="H5" s="8" t="s">
        <v>1</v>
      </c>
      <c r="I5" s="8" t="s">
        <v>0</v>
      </c>
      <c r="J5" s="8" t="s">
        <v>1</v>
      </c>
      <c r="K5" s="8" t="s">
        <v>0</v>
      </c>
      <c r="L5" s="8" t="s">
        <v>1</v>
      </c>
    </row>
    <row r="6" spans="1:12" s="6" customFormat="1" ht="18.75" customHeight="1">
      <c r="A6" s="9" t="s">
        <v>27</v>
      </c>
      <c r="B6" s="10" t="s">
        <v>2</v>
      </c>
      <c r="C6" s="17">
        <v>10245886</v>
      </c>
      <c r="D6" s="17">
        <v>680191044</v>
      </c>
      <c r="E6" s="26">
        <v>9334597</v>
      </c>
      <c r="F6" s="18">
        <v>615532733</v>
      </c>
      <c r="G6" s="18">
        <v>623060</v>
      </c>
      <c r="H6" s="18">
        <v>34639173</v>
      </c>
      <c r="I6" s="18">
        <v>52561</v>
      </c>
      <c r="J6" s="18">
        <v>14944657</v>
      </c>
      <c r="K6" s="18">
        <v>235668</v>
      </c>
      <c r="L6" s="18">
        <v>15074481</v>
      </c>
    </row>
    <row r="7" spans="1:12" s="6" customFormat="1" ht="18.75" customHeight="1">
      <c r="A7" s="13" t="s">
        <v>28</v>
      </c>
      <c r="B7" s="30" t="s">
        <v>2</v>
      </c>
      <c r="C7" s="21">
        <v>10811538</v>
      </c>
      <c r="D7" s="21">
        <v>735888167</v>
      </c>
      <c r="E7" s="28">
        <v>9845235</v>
      </c>
      <c r="F7" s="22">
        <v>666565648</v>
      </c>
      <c r="G7" s="22">
        <v>646944</v>
      </c>
      <c r="H7" s="22">
        <v>35111751</v>
      </c>
      <c r="I7" s="22">
        <v>61811</v>
      </c>
      <c r="J7" s="22">
        <v>17415287</v>
      </c>
      <c r="K7" s="22">
        <v>257548</v>
      </c>
      <c r="L7" s="22">
        <v>16795481</v>
      </c>
    </row>
    <row r="8" spans="1:12" s="6" customFormat="1" ht="18.75" customHeight="1">
      <c r="A8" s="13" t="s">
        <v>29</v>
      </c>
      <c r="B8" s="30" t="s">
        <v>23</v>
      </c>
      <c r="C8" s="21">
        <v>12121306</v>
      </c>
      <c r="D8" s="21">
        <v>839027649</v>
      </c>
      <c r="E8" s="28">
        <v>11183311</v>
      </c>
      <c r="F8" s="21">
        <v>774662624</v>
      </c>
      <c r="G8" s="21">
        <v>625512</v>
      </c>
      <c r="H8" s="21">
        <v>34887217</v>
      </c>
      <c r="I8" s="21">
        <v>49291</v>
      </c>
      <c r="J8" s="22">
        <v>12716839</v>
      </c>
      <c r="K8" s="22">
        <v>263192</v>
      </c>
      <c r="L8" s="22">
        <v>16760969</v>
      </c>
    </row>
    <row r="9" spans="1:12" s="6" customFormat="1" ht="18.75" customHeight="1">
      <c r="A9" s="13" t="s">
        <v>30</v>
      </c>
      <c r="B9" s="30" t="s">
        <v>23</v>
      </c>
      <c r="C9" s="21">
        <v>11766139</v>
      </c>
      <c r="D9" s="21">
        <v>793397599</v>
      </c>
      <c r="E9" s="28">
        <v>10830763</v>
      </c>
      <c r="F9" s="21">
        <v>729463603</v>
      </c>
      <c r="G9" s="21">
        <v>610880</v>
      </c>
      <c r="H9" s="21">
        <v>32854133</v>
      </c>
      <c r="I9" s="21">
        <v>58751</v>
      </c>
      <c r="J9" s="22">
        <v>14009016</v>
      </c>
      <c r="K9" s="22">
        <v>265745</v>
      </c>
      <c r="L9" s="22">
        <v>17070847</v>
      </c>
    </row>
    <row r="10" spans="1:12" s="6" customFormat="1" ht="18.75" customHeight="1">
      <c r="A10" s="13" t="s">
        <v>31</v>
      </c>
      <c r="B10" s="30" t="s">
        <v>23</v>
      </c>
      <c r="C10" s="21">
        <v>10008534</v>
      </c>
      <c r="D10" s="21">
        <v>686491661</v>
      </c>
      <c r="E10" s="28">
        <v>9250765</v>
      </c>
      <c r="F10" s="21">
        <v>632567083</v>
      </c>
      <c r="G10" s="21">
        <v>496162</v>
      </c>
      <c r="H10" s="21">
        <v>28660532</v>
      </c>
      <c r="I10" s="21">
        <v>42757</v>
      </c>
      <c r="J10" s="22">
        <v>10992790</v>
      </c>
      <c r="K10" s="22">
        <v>218850</v>
      </c>
      <c r="L10" s="22">
        <v>14271256</v>
      </c>
    </row>
    <row r="11" spans="1:12" s="6" customFormat="1" ht="18.75" customHeight="1">
      <c r="A11" s="13" t="s">
        <v>32</v>
      </c>
      <c r="B11" s="30" t="s">
        <v>23</v>
      </c>
      <c r="C11" s="21">
        <v>9715056</v>
      </c>
      <c r="D11" s="21">
        <v>697995229</v>
      </c>
      <c r="E11" s="28">
        <v>8958646</v>
      </c>
      <c r="F11" s="21">
        <v>645562713</v>
      </c>
      <c r="G11" s="21">
        <v>503110</v>
      </c>
      <c r="H11" s="21">
        <v>27868029</v>
      </c>
      <c r="I11" s="21">
        <v>28383</v>
      </c>
      <c r="J11" s="22">
        <v>9283627</v>
      </c>
      <c r="K11" s="22">
        <v>224917</v>
      </c>
      <c r="L11" s="22">
        <v>15280860</v>
      </c>
    </row>
    <row r="12" spans="1:12" s="6" customFormat="1" ht="18.75" customHeight="1">
      <c r="A12" s="13" t="s">
        <v>33</v>
      </c>
      <c r="B12" s="30" t="s">
        <v>23</v>
      </c>
      <c r="C12" s="21">
        <v>9165165</v>
      </c>
      <c r="D12" s="21">
        <v>631643885</v>
      </c>
      <c r="E12" s="28">
        <v>8447437</v>
      </c>
      <c r="F12" s="21">
        <v>583716079</v>
      </c>
      <c r="G12" s="21">
        <v>457945</v>
      </c>
      <c r="H12" s="21">
        <v>24101962</v>
      </c>
      <c r="I12" s="21">
        <v>28400</v>
      </c>
      <c r="J12" s="22">
        <v>8750044</v>
      </c>
      <c r="K12" s="22">
        <v>231383</v>
      </c>
      <c r="L12" s="22">
        <v>15075800</v>
      </c>
    </row>
    <row r="13" spans="1:12" s="6" customFormat="1" ht="18.75" customHeight="1">
      <c r="A13" s="13" t="s">
        <v>34</v>
      </c>
      <c r="B13" s="30" t="s">
        <v>23</v>
      </c>
      <c r="C13" s="21">
        <v>8756640</v>
      </c>
      <c r="D13" s="21">
        <v>634057995</v>
      </c>
      <c r="E13" s="28">
        <v>8112312</v>
      </c>
      <c r="F13" s="21">
        <v>589973063</v>
      </c>
      <c r="G13" s="21">
        <v>430415</v>
      </c>
      <c r="H13" s="21">
        <v>24424129</v>
      </c>
      <c r="I13" s="21">
        <v>19127</v>
      </c>
      <c r="J13" s="22">
        <v>7031995</v>
      </c>
      <c r="K13" s="22">
        <v>194786</v>
      </c>
      <c r="L13" s="22">
        <v>12628808</v>
      </c>
    </row>
    <row r="14" spans="1:12" s="6" customFormat="1" ht="18.75" customHeight="1">
      <c r="A14" s="13" t="s">
        <v>35</v>
      </c>
      <c r="B14" s="30" t="s">
        <v>23</v>
      </c>
      <c r="C14" s="21">
        <v>7735563</v>
      </c>
      <c r="D14" s="32">
        <v>581180914</v>
      </c>
      <c r="E14" s="28">
        <v>7101087</v>
      </c>
      <c r="F14" s="21">
        <v>536600570</v>
      </c>
      <c r="G14" s="21">
        <v>384078</v>
      </c>
      <c r="H14" s="21">
        <v>22767618</v>
      </c>
      <c r="I14" s="21">
        <v>18211</v>
      </c>
      <c r="J14" s="22">
        <v>6870642</v>
      </c>
      <c r="K14" s="22">
        <v>232187</v>
      </c>
      <c r="L14" s="22">
        <v>14942084</v>
      </c>
    </row>
    <row r="15" spans="1:12" s="6" customFormat="1" ht="18.75" customHeight="1" thickBot="1">
      <c r="A15" s="11" t="s">
        <v>36</v>
      </c>
      <c r="B15" s="12" t="s">
        <v>23</v>
      </c>
      <c r="C15" s="19">
        <v>7982149</v>
      </c>
      <c r="D15" s="31">
        <v>598843721</v>
      </c>
      <c r="E15" s="27">
        <v>7399982</v>
      </c>
      <c r="F15" s="19">
        <v>558349210</v>
      </c>
      <c r="G15" s="19">
        <v>388336</v>
      </c>
      <c r="H15" s="19">
        <v>23355217</v>
      </c>
      <c r="I15" s="19">
        <v>11142</v>
      </c>
      <c r="J15" s="20">
        <v>4021365</v>
      </c>
      <c r="K15" s="20">
        <v>182689</v>
      </c>
      <c r="L15" s="20">
        <v>13117929</v>
      </c>
    </row>
    <row r="16" spans="1:12" s="6" customFormat="1" ht="16.5" customHeight="1" thickTop="1">
      <c r="A16" s="13" t="s">
        <v>36</v>
      </c>
      <c r="B16" s="14" t="s">
        <v>3</v>
      </c>
      <c r="C16" s="21">
        <v>433203</v>
      </c>
      <c r="D16" s="21">
        <v>33816086</v>
      </c>
      <c r="E16" s="28">
        <v>407697</v>
      </c>
      <c r="F16" s="22">
        <v>32357188</v>
      </c>
      <c r="G16" s="22">
        <v>25258</v>
      </c>
      <c r="H16" s="22">
        <v>1379990</v>
      </c>
      <c r="I16" s="22">
        <v>248</v>
      </c>
      <c r="J16" s="22">
        <v>78908</v>
      </c>
      <c r="K16" s="22">
        <v>0</v>
      </c>
      <c r="L16" s="22">
        <v>0</v>
      </c>
    </row>
    <row r="17" spans="1:12" s="6" customFormat="1" ht="16.5" customHeight="1">
      <c r="A17" s="13"/>
      <c r="B17" s="14" t="s">
        <v>4</v>
      </c>
      <c r="C17" s="21">
        <v>458753</v>
      </c>
      <c r="D17" s="21">
        <v>32205064</v>
      </c>
      <c r="E17" s="28">
        <v>428412</v>
      </c>
      <c r="F17" s="22">
        <v>30546499</v>
      </c>
      <c r="G17" s="22">
        <v>30230</v>
      </c>
      <c r="H17" s="22">
        <v>1634499</v>
      </c>
      <c r="I17" s="22">
        <v>111</v>
      </c>
      <c r="J17" s="22">
        <v>24066</v>
      </c>
      <c r="K17" s="22">
        <v>0</v>
      </c>
      <c r="L17" s="22">
        <v>0</v>
      </c>
    </row>
    <row r="18" spans="1:12" s="6" customFormat="1" ht="16.5" customHeight="1">
      <c r="A18" s="13"/>
      <c r="B18" s="14" t="s">
        <v>5</v>
      </c>
      <c r="C18" s="21">
        <v>890815</v>
      </c>
      <c r="D18" s="21">
        <v>63024624</v>
      </c>
      <c r="E18" s="28">
        <v>858285</v>
      </c>
      <c r="F18" s="22">
        <v>61273541</v>
      </c>
      <c r="G18" s="22">
        <v>31645</v>
      </c>
      <c r="H18" s="22">
        <v>1620786</v>
      </c>
      <c r="I18" s="22">
        <v>885</v>
      </c>
      <c r="J18" s="22">
        <v>130297</v>
      </c>
      <c r="K18" s="22">
        <v>0</v>
      </c>
      <c r="L18" s="22">
        <v>0</v>
      </c>
    </row>
    <row r="19" spans="1:12" s="6" customFormat="1" ht="16.5" customHeight="1">
      <c r="A19" s="13"/>
      <c r="B19" s="14" t="s">
        <v>6</v>
      </c>
      <c r="C19" s="21">
        <v>538431</v>
      </c>
      <c r="D19" s="21">
        <v>36899248</v>
      </c>
      <c r="E19" s="28">
        <v>509006</v>
      </c>
      <c r="F19" s="22">
        <v>35155030</v>
      </c>
      <c r="G19" s="22">
        <v>22148</v>
      </c>
      <c r="H19" s="22">
        <v>1134972</v>
      </c>
      <c r="I19" s="22">
        <v>552</v>
      </c>
      <c r="J19" s="22">
        <v>107719</v>
      </c>
      <c r="K19" s="22">
        <v>6725</v>
      </c>
      <c r="L19" s="22">
        <v>501527</v>
      </c>
    </row>
    <row r="20" spans="1:12" s="6" customFormat="1" ht="16.5" customHeight="1">
      <c r="A20" s="13"/>
      <c r="B20" s="14" t="s">
        <v>7</v>
      </c>
      <c r="C20" s="21">
        <v>709580</v>
      </c>
      <c r="D20" s="21">
        <v>51045701</v>
      </c>
      <c r="E20" s="28">
        <v>561227</v>
      </c>
      <c r="F20" s="22">
        <v>40175249</v>
      </c>
      <c r="G20" s="22">
        <v>26963</v>
      </c>
      <c r="H20" s="22">
        <v>1199259</v>
      </c>
      <c r="I20" s="22">
        <v>1996</v>
      </c>
      <c r="J20" s="22">
        <v>887500</v>
      </c>
      <c r="K20" s="22">
        <v>119394</v>
      </c>
      <c r="L20" s="22">
        <v>8783693</v>
      </c>
    </row>
    <row r="21" spans="1:12" s="6" customFormat="1" ht="16.5" customHeight="1">
      <c r="A21" s="13"/>
      <c r="B21" s="14" t="s">
        <v>8</v>
      </c>
      <c r="C21" s="21">
        <v>619303</v>
      </c>
      <c r="D21" s="21">
        <v>44404792</v>
      </c>
      <c r="E21" s="28">
        <v>535431</v>
      </c>
      <c r="F21" s="22">
        <v>39013692</v>
      </c>
      <c r="G21" s="22">
        <v>25022</v>
      </c>
      <c r="H21" s="22">
        <v>1115721</v>
      </c>
      <c r="I21" s="22">
        <v>2285</v>
      </c>
      <c r="J21" s="22">
        <v>496670</v>
      </c>
      <c r="K21" s="22">
        <v>56565</v>
      </c>
      <c r="L21" s="22">
        <v>3778709</v>
      </c>
    </row>
    <row r="22" spans="1:12" s="6" customFormat="1" ht="16.5" customHeight="1">
      <c r="A22" s="13"/>
      <c r="B22" s="14" t="s">
        <v>9</v>
      </c>
      <c r="C22" s="21">
        <v>635804</v>
      </c>
      <c r="D22" s="21">
        <v>43618328</v>
      </c>
      <c r="E22" s="28">
        <v>611960</v>
      </c>
      <c r="F22" s="22">
        <v>42111085</v>
      </c>
      <c r="G22" s="22">
        <v>23591</v>
      </c>
      <c r="H22" s="22">
        <v>1206549</v>
      </c>
      <c r="I22" s="22">
        <v>248</v>
      </c>
      <c r="J22" s="22">
        <v>246694</v>
      </c>
      <c r="K22" s="22">
        <v>5</v>
      </c>
      <c r="L22" s="22">
        <v>54000</v>
      </c>
    </row>
    <row r="23" spans="1:12" s="6" customFormat="1" ht="16.5" customHeight="1">
      <c r="A23" s="13"/>
      <c r="B23" s="14" t="s">
        <v>10</v>
      </c>
      <c r="C23" s="21">
        <v>1090206</v>
      </c>
      <c r="D23" s="21">
        <v>83496957</v>
      </c>
      <c r="E23" s="28">
        <v>1059030</v>
      </c>
      <c r="F23" s="22">
        <v>81440518</v>
      </c>
      <c r="G23" s="22">
        <v>30755</v>
      </c>
      <c r="H23" s="22">
        <v>1843668</v>
      </c>
      <c r="I23" s="22">
        <v>421</v>
      </c>
      <c r="J23" s="22">
        <v>212771</v>
      </c>
      <c r="K23" s="22">
        <v>0</v>
      </c>
      <c r="L23" s="22">
        <v>0</v>
      </c>
    </row>
    <row r="24" spans="1:12" s="6" customFormat="1" ht="16.5" customHeight="1">
      <c r="A24" s="13"/>
      <c r="B24" s="14" t="s">
        <v>11</v>
      </c>
      <c r="C24" s="21">
        <v>751565</v>
      </c>
      <c r="D24" s="21">
        <v>60030330</v>
      </c>
      <c r="E24" s="28">
        <v>719635</v>
      </c>
      <c r="F24" s="22">
        <v>57984946</v>
      </c>
      <c r="G24" s="22">
        <v>30731</v>
      </c>
      <c r="H24" s="22">
        <v>1923210</v>
      </c>
      <c r="I24" s="22">
        <v>1199</v>
      </c>
      <c r="J24" s="22">
        <v>122174</v>
      </c>
      <c r="K24" s="22">
        <v>0</v>
      </c>
      <c r="L24" s="22">
        <v>0</v>
      </c>
    </row>
    <row r="25" spans="1:12" s="6" customFormat="1" ht="16.5" customHeight="1">
      <c r="A25" s="13"/>
      <c r="B25" s="14" t="s">
        <v>12</v>
      </c>
      <c r="C25" s="21">
        <v>502934</v>
      </c>
      <c r="D25" s="21">
        <v>40128227</v>
      </c>
      <c r="E25" s="28">
        <v>475313</v>
      </c>
      <c r="F25" s="22">
        <v>38539832</v>
      </c>
      <c r="G25" s="22">
        <v>26935</v>
      </c>
      <c r="H25" s="22">
        <v>1365428</v>
      </c>
      <c r="I25" s="22">
        <v>686</v>
      </c>
      <c r="J25" s="22">
        <v>222967</v>
      </c>
      <c r="K25" s="22">
        <v>0</v>
      </c>
      <c r="L25" s="22">
        <v>0</v>
      </c>
    </row>
    <row r="26" spans="1:12" s="6" customFormat="1" ht="16.5" customHeight="1">
      <c r="A26" s="13"/>
      <c r="B26" s="14" t="s">
        <v>13</v>
      </c>
      <c r="C26" s="21">
        <v>473755</v>
      </c>
      <c r="D26" s="21">
        <v>37587206</v>
      </c>
      <c r="E26" s="28">
        <v>449278</v>
      </c>
      <c r="F26" s="22">
        <v>36031299</v>
      </c>
      <c r="G26" s="22">
        <v>24029</v>
      </c>
      <c r="H26" s="22">
        <v>1323437</v>
      </c>
      <c r="I26" s="22">
        <v>448</v>
      </c>
      <c r="J26" s="22">
        <v>232470</v>
      </c>
      <c r="K26" s="22">
        <v>0</v>
      </c>
      <c r="L26" s="22">
        <v>0</v>
      </c>
    </row>
    <row r="27" spans="1:12" s="6" customFormat="1" ht="16.5" customHeight="1" thickBot="1">
      <c r="A27" s="11"/>
      <c r="B27" s="33" t="s">
        <v>14</v>
      </c>
      <c r="C27" s="20">
        <v>877800</v>
      </c>
      <c r="D27" s="19">
        <v>72587158</v>
      </c>
      <c r="E27" s="27">
        <v>784708</v>
      </c>
      <c r="F27" s="20">
        <v>63720331</v>
      </c>
      <c r="G27" s="20">
        <v>91029</v>
      </c>
      <c r="H27" s="20">
        <v>7607698</v>
      </c>
      <c r="I27" s="20">
        <v>2063</v>
      </c>
      <c r="J27" s="20">
        <v>1259129</v>
      </c>
      <c r="K27" s="20">
        <v>0</v>
      </c>
      <c r="L27" s="20">
        <v>0</v>
      </c>
    </row>
    <row r="28" spans="1:12" s="6" customFormat="1" ht="16.5" customHeight="1" thickTop="1">
      <c r="A28" s="13" t="s">
        <v>47</v>
      </c>
      <c r="B28" s="14" t="s">
        <v>3</v>
      </c>
      <c r="C28" s="21">
        <f aca="true" t="shared" si="0" ref="C28:D31">E28+G28+I28+K28</f>
        <v>441027</v>
      </c>
      <c r="D28" s="21">
        <f t="shared" si="0"/>
        <v>36694310</v>
      </c>
      <c r="E28" s="28">
        <v>415991</v>
      </c>
      <c r="F28" s="22">
        <v>35183336</v>
      </c>
      <c r="G28" s="22">
        <v>24829</v>
      </c>
      <c r="H28" s="22">
        <v>1436130</v>
      </c>
      <c r="I28" s="22">
        <v>207</v>
      </c>
      <c r="J28" s="22">
        <v>74844</v>
      </c>
      <c r="K28" s="22">
        <v>0</v>
      </c>
      <c r="L28" s="22">
        <v>0</v>
      </c>
    </row>
    <row r="29" spans="1:12" s="6" customFormat="1" ht="16.5" customHeight="1">
      <c r="A29" s="13"/>
      <c r="B29" s="14" t="s">
        <v>4</v>
      </c>
      <c r="C29" s="21">
        <f t="shared" si="0"/>
        <v>494450</v>
      </c>
      <c r="D29" s="21">
        <f t="shared" si="0"/>
        <v>38413511</v>
      </c>
      <c r="E29" s="28">
        <v>466306</v>
      </c>
      <c r="F29" s="22">
        <v>36479717</v>
      </c>
      <c r="G29" s="22">
        <v>27972</v>
      </c>
      <c r="H29" s="22">
        <v>1889568</v>
      </c>
      <c r="I29" s="22">
        <v>172</v>
      </c>
      <c r="J29" s="22">
        <v>44226</v>
      </c>
      <c r="K29" s="22">
        <v>0</v>
      </c>
      <c r="L29" s="22">
        <v>0</v>
      </c>
    </row>
    <row r="30" spans="1:12" s="6" customFormat="1" ht="16.5" customHeight="1">
      <c r="A30" s="13"/>
      <c r="B30" s="14" t="s">
        <v>5</v>
      </c>
      <c r="C30" s="21">
        <f t="shared" si="0"/>
        <v>883112</v>
      </c>
      <c r="D30" s="21">
        <f t="shared" si="0"/>
        <v>68713693</v>
      </c>
      <c r="E30" s="28">
        <v>845486</v>
      </c>
      <c r="F30" s="22">
        <v>66358898</v>
      </c>
      <c r="G30" s="22">
        <v>37307</v>
      </c>
      <c r="H30" s="22">
        <v>2248036</v>
      </c>
      <c r="I30" s="22">
        <v>319</v>
      </c>
      <c r="J30" s="22">
        <v>106759</v>
      </c>
      <c r="K30" s="22">
        <v>0</v>
      </c>
      <c r="L30" s="22">
        <v>0</v>
      </c>
    </row>
    <row r="31" spans="1:12" s="6" customFormat="1" ht="16.5" customHeight="1">
      <c r="A31" s="13"/>
      <c r="B31" s="14" t="s">
        <v>6</v>
      </c>
      <c r="C31" s="21">
        <f t="shared" si="0"/>
        <v>522563</v>
      </c>
      <c r="D31" s="21">
        <f t="shared" si="0"/>
        <v>42662607</v>
      </c>
      <c r="E31" s="28">
        <v>486161</v>
      </c>
      <c r="F31" s="22">
        <v>40502117</v>
      </c>
      <c r="G31" s="22">
        <v>29638</v>
      </c>
      <c r="H31" s="22">
        <v>1672952</v>
      </c>
      <c r="I31" s="22">
        <v>442</v>
      </c>
      <c r="J31" s="22">
        <v>88031</v>
      </c>
      <c r="K31" s="22">
        <v>6322</v>
      </c>
      <c r="L31" s="22">
        <v>399507</v>
      </c>
    </row>
    <row r="32" spans="1:12" s="6" customFormat="1" ht="16.5" customHeight="1">
      <c r="A32" s="13"/>
      <c r="B32" s="14" t="s">
        <v>7</v>
      </c>
      <c r="C32" s="21">
        <f aca="true" t="shared" si="1" ref="C32:D39">E32+G32+I32+K32</f>
        <v>724972</v>
      </c>
      <c r="D32" s="21">
        <f t="shared" si="1"/>
        <v>55499701</v>
      </c>
      <c r="E32" s="28">
        <v>575263</v>
      </c>
      <c r="F32" s="22">
        <v>44632598</v>
      </c>
      <c r="G32" s="22">
        <v>32336</v>
      </c>
      <c r="H32" s="22">
        <v>1693527</v>
      </c>
      <c r="I32" s="22">
        <v>997</v>
      </c>
      <c r="J32" s="22">
        <v>711524</v>
      </c>
      <c r="K32" s="22">
        <v>116376</v>
      </c>
      <c r="L32" s="22">
        <v>8462052</v>
      </c>
    </row>
    <row r="33" spans="1:12" s="6" customFormat="1" ht="16.5" customHeight="1">
      <c r="A33" s="13"/>
      <c r="B33" s="14" t="s">
        <v>8</v>
      </c>
      <c r="C33" s="21">
        <f t="shared" si="1"/>
        <v>604932</v>
      </c>
      <c r="D33" s="21">
        <f t="shared" si="1"/>
        <v>46633225</v>
      </c>
      <c r="E33" s="28">
        <v>517591</v>
      </c>
      <c r="F33" s="22">
        <v>41377431</v>
      </c>
      <c r="G33" s="22">
        <v>29055</v>
      </c>
      <c r="H33" s="22">
        <v>1428327</v>
      </c>
      <c r="I33" s="22">
        <v>1821</v>
      </c>
      <c r="J33" s="22">
        <v>429856</v>
      </c>
      <c r="K33" s="22">
        <v>56465</v>
      </c>
      <c r="L33" s="22">
        <v>3397611</v>
      </c>
    </row>
    <row r="34" spans="1:12" s="6" customFormat="1" ht="16.5" customHeight="1">
      <c r="A34" s="13"/>
      <c r="B34" s="14" t="s">
        <v>9</v>
      </c>
      <c r="C34" s="21">
        <f t="shared" si="1"/>
        <v>552437</v>
      </c>
      <c r="D34" s="21">
        <f t="shared" si="1"/>
        <v>41337905</v>
      </c>
      <c r="E34" s="28">
        <v>527766</v>
      </c>
      <c r="F34" s="22">
        <v>39962853</v>
      </c>
      <c r="G34" s="22">
        <v>24502</v>
      </c>
      <c r="H34" s="22">
        <v>1284169</v>
      </c>
      <c r="I34" s="22">
        <v>169</v>
      </c>
      <c r="J34" s="22">
        <v>90883</v>
      </c>
      <c r="K34" s="22">
        <v>0</v>
      </c>
      <c r="L34" s="22">
        <v>0</v>
      </c>
    </row>
    <row r="35" spans="1:12" s="6" customFormat="1" ht="16.5" customHeight="1">
      <c r="A35" s="13"/>
      <c r="B35" s="14" t="s">
        <v>10</v>
      </c>
      <c r="C35" s="21">
        <f t="shared" si="1"/>
        <v>964477</v>
      </c>
      <c r="D35" s="21">
        <f t="shared" si="1"/>
        <v>76663932</v>
      </c>
      <c r="E35" s="28">
        <v>926201</v>
      </c>
      <c r="F35" s="22">
        <v>74388566</v>
      </c>
      <c r="G35" s="22">
        <v>37821</v>
      </c>
      <c r="H35" s="22">
        <v>2095092</v>
      </c>
      <c r="I35" s="22">
        <v>455</v>
      </c>
      <c r="J35" s="22">
        <v>180274</v>
      </c>
      <c r="K35" s="22">
        <v>0</v>
      </c>
      <c r="L35" s="22">
        <v>0</v>
      </c>
    </row>
    <row r="36" spans="1:12" s="6" customFormat="1" ht="16.5" customHeight="1">
      <c r="A36" s="13"/>
      <c r="B36" s="14" t="s">
        <v>11</v>
      </c>
      <c r="C36" s="21">
        <f t="shared" si="1"/>
        <v>656933</v>
      </c>
      <c r="D36" s="21">
        <f t="shared" si="1"/>
        <v>52790854</v>
      </c>
      <c r="E36" s="28">
        <v>627404</v>
      </c>
      <c r="F36" s="22">
        <v>50822446</v>
      </c>
      <c r="G36" s="22">
        <v>29253</v>
      </c>
      <c r="H36" s="22">
        <v>1873584</v>
      </c>
      <c r="I36" s="22">
        <v>276</v>
      </c>
      <c r="J36" s="22">
        <v>94824</v>
      </c>
      <c r="K36" s="22">
        <v>0</v>
      </c>
      <c r="L36" s="22">
        <v>0</v>
      </c>
    </row>
    <row r="37" spans="1:12" s="6" customFormat="1" ht="16.5" customHeight="1">
      <c r="A37" s="13"/>
      <c r="B37" s="14" t="s">
        <v>12</v>
      </c>
      <c r="C37" s="21">
        <f t="shared" si="1"/>
        <v>468443</v>
      </c>
      <c r="D37" s="21">
        <f t="shared" si="1"/>
        <v>41123527</v>
      </c>
      <c r="E37" s="28">
        <v>434825</v>
      </c>
      <c r="F37" s="22">
        <v>39139724</v>
      </c>
      <c r="G37" s="22">
        <v>32800</v>
      </c>
      <c r="H37" s="22">
        <v>1802773</v>
      </c>
      <c r="I37" s="22">
        <v>818</v>
      </c>
      <c r="J37" s="22">
        <v>181030</v>
      </c>
      <c r="K37" s="22">
        <v>0</v>
      </c>
      <c r="L37" s="22">
        <v>0</v>
      </c>
    </row>
    <row r="38" spans="1:12" s="6" customFormat="1" ht="16.5" customHeight="1">
      <c r="A38" s="13"/>
      <c r="B38" s="14" t="s">
        <v>13</v>
      </c>
      <c r="C38" s="21">
        <f t="shared" si="1"/>
        <v>479828</v>
      </c>
      <c r="D38" s="21">
        <f t="shared" si="1"/>
        <v>38702244</v>
      </c>
      <c r="E38" s="28">
        <v>452605</v>
      </c>
      <c r="F38" s="22">
        <v>36932297</v>
      </c>
      <c r="G38" s="22">
        <v>26442</v>
      </c>
      <c r="H38" s="22">
        <v>1446390</v>
      </c>
      <c r="I38" s="22">
        <v>781</v>
      </c>
      <c r="J38" s="22">
        <v>323557</v>
      </c>
      <c r="K38" s="22">
        <v>0</v>
      </c>
      <c r="L38" s="22">
        <v>0</v>
      </c>
    </row>
    <row r="39" spans="1:12" s="6" customFormat="1" ht="16.5" customHeight="1">
      <c r="A39" s="15"/>
      <c r="B39" s="16" t="s">
        <v>14</v>
      </c>
      <c r="C39" s="23">
        <f t="shared" si="1"/>
        <v>745312</v>
      </c>
      <c r="D39" s="24">
        <f t="shared" si="1"/>
        <v>61626261</v>
      </c>
      <c r="E39" s="29">
        <v>653936</v>
      </c>
      <c r="F39" s="23">
        <v>53278498</v>
      </c>
      <c r="G39" s="23">
        <v>88781</v>
      </c>
      <c r="H39" s="23">
        <v>7240471</v>
      </c>
      <c r="I39" s="23">
        <v>2595</v>
      </c>
      <c r="J39" s="23">
        <v>1107292</v>
      </c>
      <c r="K39" s="23">
        <v>0</v>
      </c>
      <c r="L39" s="23">
        <v>0</v>
      </c>
    </row>
    <row r="40" spans="1:12" s="6" customFormat="1" ht="16.5" customHeight="1" thickBot="1">
      <c r="A40" s="42" t="s">
        <v>26</v>
      </c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s="6" customFormat="1" ht="16.5" customHeight="1">
      <c r="A41" s="48" t="str">
        <f>"2015（平成27）年"&amp;COUNTA(E28:E39)&amp;"月迄"</f>
        <v>2015（平成27）年12月迄</v>
      </c>
      <c r="B41" s="49"/>
      <c r="C41" s="36">
        <f>SUM(C28:C39)</f>
        <v>7538486</v>
      </c>
      <c r="D41" s="36">
        <f aca="true" t="shared" si="2" ref="D41:L41">SUM(D28:D39)</f>
        <v>600861770</v>
      </c>
      <c r="E41" s="36">
        <f>SUM(E28:E39)</f>
        <v>6929535</v>
      </c>
      <c r="F41" s="36">
        <f t="shared" si="2"/>
        <v>559058481</v>
      </c>
      <c r="G41" s="36">
        <f t="shared" si="2"/>
        <v>420736</v>
      </c>
      <c r="H41" s="36">
        <f t="shared" si="2"/>
        <v>26111019</v>
      </c>
      <c r="I41" s="36">
        <f t="shared" si="2"/>
        <v>9052</v>
      </c>
      <c r="J41" s="36">
        <f t="shared" si="2"/>
        <v>3433100</v>
      </c>
      <c r="K41" s="36">
        <f t="shared" si="2"/>
        <v>179163</v>
      </c>
      <c r="L41" s="39">
        <f t="shared" si="2"/>
        <v>12259170</v>
      </c>
    </row>
    <row r="42" spans="1:12" s="6" customFormat="1" ht="16.5" customHeight="1">
      <c r="A42" s="50" t="str">
        <f>"前年"&amp;COUNTA(E28:E39)&amp;"月迄"</f>
        <v>前年12月迄</v>
      </c>
      <c r="B42" s="51"/>
      <c r="C42" s="37">
        <f ca="1">SUM(C16:(INDIRECT("c"&amp;COUNT($E28:$E39)+15)))</f>
        <v>7982149</v>
      </c>
      <c r="D42" s="37">
        <f ca="1">SUM(D16:(INDIRECT("d"&amp;COUNT($E28:$E39)+15)))</f>
        <v>598843721</v>
      </c>
      <c r="E42" s="37">
        <f ca="1">SUM(E16:(INDIRECT("e"&amp;COUNT($E28:$E39)+15)))</f>
        <v>7399982</v>
      </c>
      <c r="F42" s="37">
        <f ca="1">SUM(F16:(INDIRECT("f"&amp;COUNT($E28:$E39)+15)))</f>
        <v>558349210</v>
      </c>
      <c r="G42" s="37">
        <f ca="1">SUM(G16:(INDIRECT("g"&amp;COUNT($E28:$E39)+15)))</f>
        <v>388336</v>
      </c>
      <c r="H42" s="37">
        <f ca="1">SUM(H16:(INDIRECT("h"&amp;COUNT($E28:$E39)+15)))</f>
        <v>23355217</v>
      </c>
      <c r="I42" s="37">
        <f ca="1">SUM(I16:(INDIRECT("i"&amp;COUNT($E28:$E39)+15)))</f>
        <v>11142</v>
      </c>
      <c r="J42" s="37">
        <f ca="1">SUM(J16:(INDIRECT("j"&amp;COUNT($E28:$E39)+15)))</f>
        <v>4021365</v>
      </c>
      <c r="K42" s="37">
        <f ca="1">SUM(K16:(INDIRECT("k"&amp;COUNT($E28:$E39)+15)))</f>
        <v>182689</v>
      </c>
      <c r="L42" s="40">
        <f ca="1">SUM(L16:(INDIRECT("l"&amp;COUNT($E28:$E39)+15)))</f>
        <v>13117929</v>
      </c>
    </row>
    <row r="43" spans="1:12" s="6" customFormat="1" ht="16.5" customHeight="1" thickBot="1">
      <c r="A43" s="52" t="s">
        <v>24</v>
      </c>
      <c r="B43" s="53"/>
      <c r="C43" s="38">
        <f>C41-C42</f>
        <v>-443663</v>
      </c>
      <c r="D43" s="38">
        <f aca="true" t="shared" si="3" ref="D43:L43">D41-D42</f>
        <v>2018049</v>
      </c>
      <c r="E43" s="38">
        <f t="shared" si="3"/>
        <v>-470447</v>
      </c>
      <c r="F43" s="38">
        <f t="shared" si="3"/>
        <v>709271</v>
      </c>
      <c r="G43" s="38">
        <f t="shared" si="3"/>
        <v>32400</v>
      </c>
      <c r="H43" s="38">
        <f t="shared" si="3"/>
        <v>2755802</v>
      </c>
      <c r="I43" s="38">
        <f t="shared" si="3"/>
        <v>-2090</v>
      </c>
      <c r="J43" s="38">
        <f t="shared" si="3"/>
        <v>-588265</v>
      </c>
      <c r="K43" s="38">
        <f t="shared" si="3"/>
        <v>-3526</v>
      </c>
      <c r="L43" s="41">
        <f t="shared" si="3"/>
        <v>-858759</v>
      </c>
    </row>
    <row r="44" s="6" customFormat="1" ht="16.5" customHeight="1">
      <c r="A44" s="6" t="s">
        <v>25</v>
      </c>
    </row>
    <row r="45" s="6" customFormat="1" ht="16.5" customHeight="1"/>
    <row r="46" s="2" customFormat="1" ht="15" customHeight="1"/>
    <row r="47" s="2" customFormat="1" ht="15" customHeight="1"/>
    <row r="48" ht="12.75">
      <c r="E48" s="3"/>
    </row>
  </sheetData>
  <sheetProtection/>
  <mergeCells count="9">
    <mergeCell ref="G4:H4"/>
    <mergeCell ref="I4:J4"/>
    <mergeCell ref="K4:L4"/>
    <mergeCell ref="A41:B41"/>
    <mergeCell ref="A42:B42"/>
    <mergeCell ref="A43:B43"/>
    <mergeCell ref="A4:B5"/>
    <mergeCell ref="C4:D4"/>
    <mergeCell ref="E4:F4"/>
  </mergeCells>
  <conditionalFormatting sqref="C41:L43">
    <cfRule type="cellIs" priority="1" dxfId="9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企画課統計担当</dc:creator>
  <cp:keywords/>
  <dc:description/>
  <cp:lastModifiedBy>播磨 久美子</cp:lastModifiedBy>
  <cp:lastPrinted>2022-10-21T06:23:38Z</cp:lastPrinted>
  <dcterms:created xsi:type="dcterms:W3CDTF">2002-01-09T00:27:56Z</dcterms:created>
  <dcterms:modified xsi:type="dcterms:W3CDTF">2024-01-17T07:11:08Z</dcterms:modified>
  <cp:category/>
  <cp:version/>
  <cp:contentType/>
  <cp:contentStatus/>
</cp:coreProperties>
</file>