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" windowWidth="15180" windowHeight="8700" activeTab="0"/>
  </bookViews>
  <sheets>
    <sheet name="2023（令和5）年" sheetId="1" r:id="rId1"/>
    <sheet name="2022（令和4）年" sheetId="2" r:id="rId2"/>
    <sheet name="2021（令和3）年" sheetId="3" r:id="rId3"/>
    <sheet name="2020（令和2）年 " sheetId="4" r:id="rId4"/>
    <sheet name="2019（令和元）年" sheetId="5" r:id="rId5"/>
    <sheet name="2018（平成30）年" sheetId="6" r:id="rId6"/>
    <sheet name="2017（平成29）年" sheetId="7" r:id="rId7"/>
    <sheet name="2016（平成28）年" sheetId="8" r:id="rId8"/>
    <sheet name="2015（平成27）年" sheetId="9" r:id="rId9"/>
    <sheet name="2014（平成26）年" sheetId="10" r:id="rId10"/>
    <sheet name="2013（平成25）年" sheetId="11" r:id="rId11"/>
    <sheet name="2012（平成24）年" sheetId="12" r:id="rId12"/>
    <sheet name="2011（平成23）年" sheetId="13" r:id="rId13"/>
    <sheet name="2010（平成22）年" sheetId="14" r:id="rId14"/>
    <sheet name="2009（平成21）年" sheetId="15" r:id="rId15"/>
    <sheet name="2008（平成20）年" sheetId="16" r:id="rId16"/>
    <sheet name="2007（平成19）年" sheetId="17" r:id="rId17"/>
    <sheet name="2006（平成18）年" sheetId="18" r:id="rId18"/>
  </sheets>
  <definedNames/>
  <calcPr fullCalcOnLoad="1"/>
</workbook>
</file>

<file path=xl/sharedStrings.xml><?xml version="1.0" encoding="utf-8"?>
<sst xmlns="http://schemas.openxmlformats.org/spreadsheetml/2006/main" count="1050" uniqueCount="75">
  <si>
    <t>数　量</t>
  </si>
  <si>
    <t>金　額</t>
  </si>
  <si>
    <t>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</si>
  <si>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</si>
  <si>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</si>
  <si>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</si>
  <si>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</si>
  <si>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</si>
  <si>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</si>
  <si>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</si>
  <si>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</si>
  <si>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</si>
  <si>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</si>
  <si>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</si>
  <si>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</si>
  <si>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資料 … 市公設地方卸売市場</t>
  </si>
  <si>
    <t>年・月次</t>
  </si>
  <si>
    <t>合　　　計</t>
  </si>
  <si>
    <t>野　　　菜</t>
  </si>
  <si>
    <t>果　　　物</t>
  </si>
  <si>
    <t>そ　の　他</t>
  </si>
  <si>
    <t>（単位：㎏、円）</t>
  </si>
  <si>
    <t>（注）… 各月、種別を合計しても、端数処理の関係で「計」と一致しない場合があります。</t>
  </si>
  <si>
    <t>果　　　実</t>
  </si>
  <si>
    <t>増減</t>
  </si>
  <si>
    <t>【累計値・比較】</t>
  </si>
  <si>
    <t>2017（平成29）年</t>
  </si>
  <si>
    <t>2005（平成17）年</t>
  </si>
  <si>
    <t>2006（平成18）年</t>
  </si>
  <si>
    <t>2007（平成19）年</t>
  </si>
  <si>
    <t>2008（平成20）年</t>
  </si>
  <si>
    <t>2009（平成21）年</t>
  </si>
  <si>
    <t>2010（平成22）年</t>
  </si>
  <si>
    <t>2011（平成23）年</t>
  </si>
  <si>
    <t>2012（平成24）年</t>
  </si>
  <si>
    <t>2013（平成25）年</t>
  </si>
  <si>
    <t>2014（平成26）年</t>
  </si>
  <si>
    <t>2015（平成27）年</t>
  </si>
  <si>
    <t>2016（平成28）年</t>
  </si>
  <si>
    <t>2017（平成29）年</t>
  </si>
  <si>
    <t>2018（平成30）年</t>
  </si>
  <si>
    <t>青果物取扱高＜2018（平成30）年1月～12月、月中＞</t>
  </si>
  <si>
    <t>青果物取扱高＜2017（平成29）年1月～12月、月中＞</t>
  </si>
  <si>
    <t>青果物取扱高＜2016（平成28）年1月～12月、月中＞</t>
  </si>
  <si>
    <t>2016（平成28）年</t>
  </si>
  <si>
    <t>青果物取扱高＜2015（平成27）年1月～12月、月中＞</t>
  </si>
  <si>
    <t>2015（平成27）年</t>
  </si>
  <si>
    <t>青果物取扱高＜2014（平成26）年1月～12月、月中＞</t>
  </si>
  <si>
    <t>2014（平成26）年</t>
  </si>
  <si>
    <t>青果物取扱高＜2013（平成25）年1月～12月、月中＞</t>
  </si>
  <si>
    <t>青果物取扱高＜2012（平成24）年1月～12月、月中＞</t>
  </si>
  <si>
    <t>青果物取扱高＜2011（平成23）年1月～12月、月中＞</t>
  </si>
  <si>
    <t>青果物取扱高＜2010（平成22）年1月～12月、月中＞</t>
  </si>
  <si>
    <t>青果物取扱高＜2009（平成21）年1月～12月、月中＞</t>
  </si>
  <si>
    <t>2009（平成21）年</t>
  </si>
  <si>
    <t>青果物取扱高＜2008（平成20）年1月～12月、月中＞</t>
  </si>
  <si>
    <t>青果物取扱高＜2007（平成19）年1月～12月、月中＞</t>
  </si>
  <si>
    <t>青果物取扱高＜2006（平成18）年1月～12月、月中＞</t>
  </si>
  <si>
    <t>2018（平成30）年</t>
  </si>
  <si>
    <t>2019（平成31）年</t>
  </si>
  <si>
    <t>2019（令和元）年</t>
  </si>
  <si>
    <t>青果物取扱高＜2020（令和2）年1月～12月、月中＞</t>
  </si>
  <si>
    <t>計</t>
  </si>
  <si>
    <t>青果物取扱高＜2021（令和3）年1月～12月、月中＞</t>
  </si>
  <si>
    <t>青果物取扱高＜2022（令和4）年1月～12月、月中＞</t>
  </si>
  <si>
    <t>2019（令和元）年</t>
  </si>
  <si>
    <t>2020（令和 2）年</t>
  </si>
  <si>
    <t>2021（令和 3）年</t>
  </si>
  <si>
    <t>2022（令和 4）年</t>
  </si>
  <si>
    <t>2021（令和 3）年</t>
  </si>
  <si>
    <t>2020（令和 2）年</t>
  </si>
  <si>
    <t>青果物取扱高＜2019（令和元）年1月～12月、月中＞</t>
  </si>
  <si>
    <t>青果物取扱高＜2023（令和5）年1月～12月、月中＞</t>
  </si>
  <si>
    <t>2022（令和 4）年</t>
  </si>
  <si>
    <t>2023（令和 5）年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</si>
</sst>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1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right" vertical="center"/>
    </xf>
    <xf numFmtId="41" fontId="6" fillId="0" borderId="12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41" fontId="6" fillId="0" borderId="21" xfId="0" applyNumberFormat="1" applyFont="1" applyBorder="1" applyAlignment="1">
      <alignment/>
    </xf>
    <xf numFmtId="41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41" fontId="6" fillId="0" borderId="24" xfId="0" applyNumberFormat="1" applyFont="1" applyBorder="1" applyAlignment="1">
      <alignment/>
    </xf>
    <xf numFmtId="41" fontId="6" fillId="0" borderId="25" xfId="0" applyNumberFormat="1" applyFont="1" applyBorder="1" applyAlignment="1">
      <alignment/>
    </xf>
    <xf numFmtId="41" fontId="6" fillId="0" borderId="26" xfId="0" applyNumberFormat="1" applyFont="1" applyBorder="1" applyAlignment="1">
      <alignment/>
    </xf>
    <xf numFmtId="41" fontId="6" fillId="0" borderId="27" xfId="0" applyNumberFormat="1" applyFont="1" applyBorder="1" applyAlignment="1">
      <alignment/>
    </xf>
    <xf numFmtId="0" fontId="6" fillId="0" borderId="28" xfId="0" applyFont="1" applyBorder="1" applyAlignment="1">
      <alignment horizontal="center" vertical="center"/>
    </xf>
    <xf numFmtId="41" fontId="6" fillId="0" borderId="29" xfId="0" applyNumberFormat="1" applyFont="1" applyBorder="1" applyAlignment="1">
      <alignment/>
    </xf>
    <xf numFmtId="41" fontId="6" fillId="0" borderId="30" xfId="0" applyNumberFormat="1" applyFont="1" applyBorder="1" applyAlignment="1">
      <alignment/>
    </xf>
    <xf numFmtId="41" fontId="6" fillId="0" borderId="31" xfId="0" applyNumberFormat="1" applyFont="1" applyBorder="1" applyAlignment="1">
      <alignment/>
    </xf>
    <xf numFmtId="41" fontId="6" fillId="0" borderId="32" xfId="0" applyNumberFormat="1" applyFont="1" applyBorder="1" applyAlignment="1">
      <alignment/>
    </xf>
    <xf numFmtId="0" fontId="6" fillId="0" borderId="0" xfId="0" applyFont="1" applyBorder="1" applyAlignment="1">
      <alignment/>
    </xf>
    <xf numFmtId="41" fontId="4" fillId="0" borderId="0" xfId="0" applyNumberFormat="1" applyFont="1" applyAlignment="1">
      <alignment/>
    </xf>
    <xf numFmtId="41" fontId="6" fillId="0" borderId="33" xfId="0" applyNumberFormat="1" applyFont="1" applyBorder="1" applyAlignment="1">
      <alignment/>
    </xf>
    <xf numFmtId="41" fontId="6" fillId="0" borderId="34" xfId="0" applyNumberFormat="1" applyFont="1" applyBorder="1" applyAlignment="1">
      <alignment/>
    </xf>
    <xf numFmtId="0" fontId="6" fillId="0" borderId="15" xfId="0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" vertical="center"/>
    </xf>
    <xf numFmtId="176" fontId="8" fillId="0" borderId="0" xfId="48" applyNumberFormat="1" applyFont="1" applyBorder="1" applyAlignment="1">
      <alignment vertical="center"/>
    </xf>
    <xf numFmtId="176" fontId="8" fillId="33" borderId="35" xfId="0" applyNumberFormat="1" applyFont="1" applyFill="1" applyBorder="1" applyAlignment="1">
      <alignment vertical="center"/>
    </xf>
    <xf numFmtId="176" fontId="8" fillId="33" borderId="11" xfId="0" applyNumberFormat="1" applyFont="1" applyFill="1" applyBorder="1" applyAlignment="1">
      <alignment vertical="center"/>
    </xf>
    <xf numFmtId="176" fontId="8" fillId="33" borderId="36" xfId="0" applyNumberFormat="1" applyFont="1" applyFill="1" applyBorder="1" applyAlignment="1">
      <alignment vertical="center"/>
    </xf>
    <xf numFmtId="0" fontId="6" fillId="0" borderId="0" xfId="0" applyFont="1" applyBorder="1" applyAlignment="1" quotePrefix="1">
      <alignment/>
    </xf>
    <xf numFmtId="176" fontId="8" fillId="33" borderId="23" xfId="0" applyNumberFormat="1" applyFont="1" applyFill="1" applyBorder="1" applyAlignment="1">
      <alignment vertical="center"/>
    </xf>
    <xf numFmtId="176" fontId="8" fillId="33" borderId="37" xfId="0" applyNumberFormat="1" applyFont="1" applyFill="1" applyBorder="1" applyAlignment="1">
      <alignment vertical="center"/>
    </xf>
    <xf numFmtId="176" fontId="8" fillId="33" borderId="38" xfId="0" applyNumberFormat="1" applyFont="1" applyFill="1" applyBorder="1" applyAlignment="1">
      <alignment vertical="center"/>
    </xf>
    <xf numFmtId="176" fontId="8" fillId="33" borderId="39" xfId="0" applyNumberFormat="1" applyFont="1" applyFill="1" applyBorder="1" applyAlignment="1">
      <alignment vertical="center"/>
    </xf>
    <xf numFmtId="176" fontId="8" fillId="33" borderId="40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/>
    <dxf/>
    <dxf/>
    <dxf/>
    <dxf/>
    <dxf/>
    <dxf/>
    <dxf/>
    <dxf/>
    <dxf>
      <numFmt numFmtId="41" formatCode="_ * #,##0_ ;_ * \-#,##0_ ;_ * &quot;-&quot;_ ;_ @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3.875" style="1" bestFit="1" customWidth="1"/>
    <col min="4" max="4" width="18.375" style="1" bestFit="1" customWidth="1"/>
    <col min="5" max="5" width="15.00390625" style="1" bestFit="1" customWidth="1"/>
    <col min="6" max="6" width="17.25390625" style="1" bestFit="1" customWidth="1"/>
    <col min="7" max="7" width="15.00390625" style="1" bestFit="1" customWidth="1"/>
    <col min="8" max="8" width="17.25390625" style="1" bestFit="1" customWidth="1"/>
    <col min="9" max="9" width="13.875" style="1" customWidth="1"/>
    <col min="10" max="10" width="17.25390625" style="1" customWidth="1"/>
    <col min="11" max="16384" width="9.00390625" style="1" customWidth="1"/>
  </cols>
  <sheetData>
    <row r="1" spans="1:3" ht="16.5" customHeight="1">
      <c r="A1" s="4" t="s">
        <v>72</v>
      </c>
      <c r="C1" s="4"/>
    </row>
    <row r="2" ht="13.5" customHeight="1"/>
    <row r="3" s="6" customFormat="1" ht="16.5" customHeight="1">
      <c r="A3" s="5" t="s">
        <v>21</v>
      </c>
    </row>
    <row r="4" spans="1:10" s="6" customFormat="1" ht="18.75" customHeight="1">
      <c r="A4" s="61" t="s">
        <v>16</v>
      </c>
      <c r="B4" s="62"/>
      <c r="C4" s="65" t="s">
        <v>17</v>
      </c>
      <c r="D4" s="66"/>
      <c r="E4" s="62" t="s">
        <v>18</v>
      </c>
      <c r="F4" s="54"/>
      <c r="G4" s="65" t="s">
        <v>23</v>
      </c>
      <c r="H4" s="67"/>
      <c r="I4" s="54" t="s">
        <v>20</v>
      </c>
      <c r="J4" s="54"/>
    </row>
    <row r="5" spans="1:10" s="6" customFormat="1" ht="18.75" customHeight="1">
      <c r="A5" s="63"/>
      <c r="B5" s="64"/>
      <c r="C5" s="7" t="s">
        <v>0</v>
      </c>
      <c r="D5" s="29" t="s">
        <v>1</v>
      </c>
      <c r="E5" s="24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</row>
    <row r="6" spans="1:10" s="6" customFormat="1" ht="18.75" customHeight="1">
      <c r="A6" s="9" t="s">
        <v>27</v>
      </c>
      <c r="B6" s="50" t="s">
        <v>2</v>
      </c>
      <c r="C6" s="17">
        <v>36077193</v>
      </c>
      <c r="D6" s="30">
        <v>8172250726</v>
      </c>
      <c r="E6" s="25">
        <v>22806217</v>
      </c>
      <c r="F6" s="18">
        <v>4599952159</v>
      </c>
      <c r="G6" s="18">
        <v>13080660</v>
      </c>
      <c r="H6" s="18">
        <v>3459133903</v>
      </c>
      <c r="I6" s="18">
        <v>190316</v>
      </c>
      <c r="J6" s="18">
        <v>113164664</v>
      </c>
    </row>
    <row r="7" spans="1:10" s="6" customFormat="1" ht="18.75" customHeight="1">
      <c r="A7" s="13" t="s">
        <v>28</v>
      </c>
      <c r="B7" s="51" t="s">
        <v>2</v>
      </c>
      <c r="C7" s="21">
        <v>34965142</v>
      </c>
      <c r="D7" s="32">
        <v>8904399024</v>
      </c>
      <c r="E7" s="27">
        <v>22599027</v>
      </c>
      <c r="F7" s="22">
        <v>5024931775</v>
      </c>
      <c r="G7" s="22">
        <v>12184499</v>
      </c>
      <c r="H7" s="22">
        <v>3769049152</v>
      </c>
      <c r="I7" s="22">
        <v>181616</v>
      </c>
      <c r="J7" s="22">
        <v>110418097</v>
      </c>
    </row>
    <row r="8" spans="1:10" s="6" customFormat="1" ht="18.75" customHeight="1">
      <c r="A8" s="13" t="s">
        <v>29</v>
      </c>
      <c r="B8" s="51" t="s">
        <v>2</v>
      </c>
      <c r="C8" s="21">
        <v>37172419</v>
      </c>
      <c r="D8" s="32">
        <v>9144325732</v>
      </c>
      <c r="E8" s="27">
        <v>23965914</v>
      </c>
      <c r="F8" s="22">
        <v>5178832452</v>
      </c>
      <c r="G8" s="22">
        <v>13045432</v>
      </c>
      <c r="H8" s="22">
        <v>3859056003</v>
      </c>
      <c r="I8" s="22">
        <v>161073</v>
      </c>
      <c r="J8" s="22">
        <v>106437277</v>
      </c>
    </row>
    <row r="9" spans="1:10" s="6" customFormat="1" ht="18.75" customHeight="1">
      <c r="A9" s="13" t="s">
        <v>30</v>
      </c>
      <c r="B9" s="51" t="s">
        <v>2</v>
      </c>
      <c r="C9" s="21">
        <v>36385701</v>
      </c>
      <c r="D9" s="32">
        <v>8780515140</v>
      </c>
      <c r="E9" s="27">
        <v>22349394</v>
      </c>
      <c r="F9" s="22">
        <v>4904473244</v>
      </c>
      <c r="G9" s="22">
        <v>13921098</v>
      </c>
      <c r="H9" s="22">
        <v>3781734788</v>
      </c>
      <c r="I9" s="22">
        <v>115209</v>
      </c>
      <c r="J9" s="22">
        <v>94307108</v>
      </c>
    </row>
    <row r="10" spans="1:10" s="6" customFormat="1" ht="18.75" customHeight="1">
      <c r="A10" s="13" t="s">
        <v>31</v>
      </c>
      <c r="B10" s="51" t="s">
        <v>2</v>
      </c>
      <c r="C10" s="21">
        <v>38886803</v>
      </c>
      <c r="D10" s="32">
        <v>8962114767</v>
      </c>
      <c r="E10" s="27">
        <v>24034669</v>
      </c>
      <c r="F10" s="22">
        <v>5219181578</v>
      </c>
      <c r="G10" s="22">
        <v>14711443</v>
      </c>
      <c r="H10" s="22">
        <v>3632990672</v>
      </c>
      <c r="I10" s="22">
        <v>140691</v>
      </c>
      <c r="J10" s="22">
        <v>109942517</v>
      </c>
    </row>
    <row r="11" spans="1:10" s="6" customFormat="1" ht="18.75" customHeight="1">
      <c r="A11" s="13" t="s">
        <v>32</v>
      </c>
      <c r="B11" s="51" t="s">
        <v>2</v>
      </c>
      <c r="C11" s="21">
        <v>37106656</v>
      </c>
      <c r="D11" s="32">
        <v>9648850968</v>
      </c>
      <c r="E11" s="27">
        <v>24115189</v>
      </c>
      <c r="F11" s="22">
        <v>5846987720</v>
      </c>
      <c r="G11" s="22">
        <v>12866617</v>
      </c>
      <c r="H11" s="22">
        <v>3692743496</v>
      </c>
      <c r="I11" s="22">
        <v>124850</v>
      </c>
      <c r="J11" s="22">
        <v>109119752</v>
      </c>
    </row>
    <row r="12" spans="1:10" s="6" customFormat="1" ht="18.75" customHeight="1">
      <c r="A12" s="13" t="s">
        <v>33</v>
      </c>
      <c r="B12" s="51" t="s">
        <v>2</v>
      </c>
      <c r="C12" s="21">
        <v>39101590</v>
      </c>
      <c r="D12" s="32">
        <v>9716172206</v>
      </c>
      <c r="E12" s="27">
        <v>26336380</v>
      </c>
      <c r="F12" s="22">
        <v>5979255504</v>
      </c>
      <c r="G12" s="22">
        <v>12667346</v>
      </c>
      <c r="H12" s="22">
        <v>3639476310</v>
      </c>
      <c r="I12" s="22">
        <v>97864</v>
      </c>
      <c r="J12" s="22">
        <v>97440392</v>
      </c>
    </row>
    <row r="13" spans="1:10" s="6" customFormat="1" ht="18.75" customHeight="1">
      <c r="A13" s="13" t="s">
        <v>34</v>
      </c>
      <c r="B13" s="51" t="s">
        <v>2</v>
      </c>
      <c r="C13" s="21">
        <v>39158455</v>
      </c>
      <c r="D13" s="32">
        <v>10002776873</v>
      </c>
      <c r="E13" s="37">
        <v>25966119</v>
      </c>
      <c r="F13" s="22">
        <v>6156588849</v>
      </c>
      <c r="G13" s="22">
        <v>13100052</v>
      </c>
      <c r="H13" s="22">
        <v>3754990558</v>
      </c>
      <c r="I13" s="22">
        <v>92284</v>
      </c>
      <c r="J13" s="22">
        <v>91197466</v>
      </c>
    </row>
    <row r="14" spans="1:10" s="6" customFormat="1" ht="18.75" customHeight="1">
      <c r="A14" s="13" t="s">
        <v>35</v>
      </c>
      <c r="B14" s="51" t="s">
        <v>2</v>
      </c>
      <c r="C14" s="21">
        <v>38897715</v>
      </c>
      <c r="D14" s="32">
        <v>9976598517</v>
      </c>
      <c r="E14" s="37">
        <v>25930778</v>
      </c>
      <c r="F14" s="22">
        <v>6095559897</v>
      </c>
      <c r="G14" s="22">
        <v>12864748</v>
      </c>
      <c r="H14" s="22">
        <v>3790970896</v>
      </c>
      <c r="I14" s="22">
        <v>102189</v>
      </c>
      <c r="J14" s="22">
        <v>90067724</v>
      </c>
    </row>
    <row r="15" spans="1:10" s="6" customFormat="1" ht="18.75" customHeight="1">
      <c r="A15" s="13" t="s">
        <v>36</v>
      </c>
      <c r="B15" s="51" t="s">
        <v>2</v>
      </c>
      <c r="C15" s="21">
        <v>38677296</v>
      </c>
      <c r="D15" s="32">
        <v>10137210069</v>
      </c>
      <c r="E15" s="37">
        <v>26321971</v>
      </c>
      <c r="F15" s="22">
        <v>6142661347</v>
      </c>
      <c r="G15" s="22">
        <v>12283435</v>
      </c>
      <c r="H15" s="22">
        <v>3911474521</v>
      </c>
      <c r="I15" s="22">
        <v>71890</v>
      </c>
      <c r="J15" s="22">
        <v>83074201</v>
      </c>
    </row>
    <row r="16" spans="1:10" s="34" customFormat="1" ht="18.75" customHeight="1">
      <c r="A16" s="13" t="s">
        <v>37</v>
      </c>
      <c r="B16" s="51" t="s">
        <v>2</v>
      </c>
      <c r="C16" s="21">
        <v>37008932</v>
      </c>
      <c r="D16" s="32">
        <v>10201647444</v>
      </c>
      <c r="E16" s="37">
        <v>25660834</v>
      </c>
      <c r="F16" s="22">
        <v>6205097821</v>
      </c>
      <c r="G16" s="22">
        <v>11282466</v>
      </c>
      <c r="H16" s="22">
        <v>3922396446</v>
      </c>
      <c r="I16" s="22">
        <v>65632</v>
      </c>
      <c r="J16" s="22">
        <v>74153177</v>
      </c>
    </row>
    <row r="17" spans="1:10" ht="18.75" customHeight="1">
      <c r="A17" s="13" t="s">
        <v>38</v>
      </c>
      <c r="B17" s="51" t="s">
        <v>2</v>
      </c>
      <c r="C17" s="21">
        <v>35958066</v>
      </c>
      <c r="D17" s="32">
        <v>10877286193</v>
      </c>
      <c r="E17" s="37">
        <v>24837246</v>
      </c>
      <c r="F17" s="22">
        <v>6737235135</v>
      </c>
      <c r="G17" s="22">
        <v>11057321</v>
      </c>
      <c r="H17" s="22">
        <v>4067170245</v>
      </c>
      <c r="I17" s="22">
        <v>63499</v>
      </c>
      <c r="J17" s="22">
        <v>72880813</v>
      </c>
    </row>
    <row r="18" spans="1:10" ht="18.75" customHeight="1">
      <c r="A18" s="13" t="s">
        <v>39</v>
      </c>
      <c r="B18" s="51" t="s">
        <v>2</v>
      </c>
      <c r="C18" s="21">
        <v>36069254</v>
      </c>
      <c r="D18" s="32">
        <v>10468941483</v>
      </c>
      <c r="E18" s="27">
        <v>25355821</v>
      </c>
      <c r="F18" s="22">
        <v>6533136968</v>
      </c>
      <c r="G18" s="22">
        <v>10650125</v>
      </c>
      <c r="H18" s="22">
        <v>3866664762</v>
      </c>
      <c r="I18" s="22">
        <v>63308</v>
      </c>
      <c r="J18" s="22">
        <v>69139753</v>
      </c>
    </row>
    <row r="19" spans="1:10" ht="18.75" customHeight="1">
      <c r="A19" s="13" t="s">
        <v>58</v>
      </c>
      <c r="B19" s="51" t="s">
        <v>2</v>
      </c>
      <c r="C19" s="21">
        <v>34462413</v>
      </c>
      <c r="D19" s="32">
        <v>10390103919</v>
      </c>
      <c r="E19" s="27">
        <v>24985854</v>
      </c>
      <c r="F19" s="22">
        <v>6624054177</v>
      </c>
      <c r="G19" s="22">
        <v>9404860</v>
      </c>
      <c r="H19" s="22">
        <v>3688222231</v>
      </c>
      <c r="I19" s="22">
        <v>71699</v>
      </c>
      <c r="J19" s="22">
        <v>77827511</v>
      </c>
    </row>
    <row r="20" spans="1:10" ht="18.75" customHeight="1">
      <c r="A20" s="13" t="s">
        <v>65</v>
      </c>
      <c r="B20" s="53" t="s">
        <v>2</v>
      </c>
      <c r="C20" s="21">
        <v>35209097</v>
      </c>
      <c r="D20" s="32">
        <v>9780689817</v>
      </c>
      <c r="E20" s="27">
        <v>25492494</v>
      </c>
      <c r="F20" s="22">
        <v>6136325376</v>
      </c>
      <c r="G20" s="22">
        <v>9653755</v>
      </c>
      <c r="H20" s="22">
        <v>3573784628</v>
      </c>
      <c r="I20" s="22">
        <v>62848</v>
      </c>
      <c r="J20" s="22">
        <v>70579813</v>
      </c>
    </row>
    <row r="21" spans="1:10" ht="18.75" customHeight="1">
      <c r="A21" s="13" t="s">
        <v>66</v>
      </c>
      <c r="B21" s="51" t="s">
        <v>62</v>
      </c>
      <c r="C21" s="22">
        <v>35066535</v>
      </c>
      <c r="D21" s="32">
        <v>10149311813</v>
      </c>
      <c r="E21" s="37">
        <v>25181981</v>
      </c>
      <c r="F21" s="22">
        <v>6166020110</v>
      </c>
      <c r="G21" s="22">
        <v>9831855</v>
      </c>
      <c r="H21" s="22">
        <v>3918670588</v>
      </c>
      <c r="I21" s="22">
        <v>52699</v>
      </c>
      <c r="J21" s="22">
        <v>64621115</v>
      </c>
    </row>
    <row r="22" spans="1:10" ht="18.75" customHeight="1">
      <c r="A22" s="13" t="s">
        <v>67</v>
      </c>
      <c r="B22" s="51" t="s">
        <v>62</v>
      </c>
      <c r="C22" s="21">
        <v>33857739</v>
      </c>
      <c r="D22" s="32">
        <v>9887947526</v>
      </c>
      <c r="E22" s="27">
        <v>24287635</v>
      </c>
      <c r="F22" s="22">
        <v>5812356532</v>
      </c>
      <c r="G22" s="22">
        <v>9525422</v>
      </c>
      <c r="H22" s="22">
        <v>4019615704</v>
      </c>
      <c r="I22" s="22">
        <v>44682</v>
      </c>
      <c r="J22" s="22">
        <v>55975290</v>
      </c>
    </row>
    <row r="23" spans="1:10" ht="18.75" customHeight="1" thickBot="1">
      <c r="A23" s="11" t="s">
        <v>73</v>
      </c>
      <c r="B23" s="52" t="s">
        <v>62</v>
      </c>
      <c r="C23" s="19">
        <v>30520421</v>
      </c>
      <c r="D23" s="31">
        <v>9733458302</v>
      </c>
      <c r="E23" s="26">
        <v>21810449</v>
      </c>
      <c r="F23" s="20">
        <v>5794050514</v>
      </c>
      <c r="G23" s="20">
        <v>8667627</v>
      </c>
      <c r="H23" s="20">
        <v>3883177555</v>
      </c>
      <c r="I23" s="20">
        <v>42345</v>
      </c>
      <c r="J23" s="20">
        <v>56230233</v>
      </c>
    </row>
    <row r="24" spans="1:10" s="6" customFormat="1" ht="16.5" customHeight="1" thickTop="1">
      <c r="A24" s="13" t="s">
        <v>68</v>
      </c>
      <c r="B24" s="14" t="s">
        <v>3</v>
      </c>
      <c r="C24" s="21">
        <v>2144171</v>
      </c>
      <c r="D24" s="32">
        <v>641580767</v>
      </c>
      <c r="E24" s="27">
        <v>1605682</v>
      </c>
      <c r="F24" s="22">
        <v>395147653</v>
      </c>
      <c r="G24" s="22">
        <v>531103</v>
      </c>
      <c r="H24" s="22">
        <v>235657247</v>
      </c>
      <c r="I24" s="22">
        <v>7386</v>
      </c>
      <c r="J24" s="22">
        <v>10775867</v>
      </c>
    </row>
    <row r="25" spans="1:10" s="6" customFormat="1" ht="16.5" customHeight="1">
      <c r="A25" s="13"/>
      <c r="B25" s="14" t="s">
        <v>4</v>
      </c>
      <c r="C25" s="21">
        <v>2357296</v>
      </c>
      <c r="D25" s="32">
        <v>720747541</v>
      </c>
      <c r="E25" s="27">
        <v>1699505</v>
      </c>
      <c r="F25" s="22">
        <v>413246530</v>
      </c>
      <c r="G25" s="22">
        <v>653331</v>
      </c>
      <c r="H25" s="22">
        <v>302348371</v>
      </c>
      <c r="I25" s="22">
        <v>4460</v>
      </c>
      <c r="J25" s="22">
        <v>5152640</v>
      </c>
    </row>
    <row r="26" spans="1:10" s="6" customFormat="1" ht="16.5" customHeight="1">
      <c r="A26" s="13"/>
      <c r="B26" s="14" t="s">
        <v>5</v>
      </c>
      <c r="C26" s="21">
        <v>2292890</v>
      </c>
      <c r="D26" s="32">
        <v>764823374</v>
      </c>
      <c r="E26" s="27">
        <v>1708857</v>
      </c>
      <c r="F26" s="22">
        <v>461627477</v>
      </c>
      <c r="G26" s="22">
        <v>581057</v>
      </c>
      <c r="H26" s="22">
        <v>300833318</v>
      </c>
      <c r="I26" s="22">
        <v>2976</v>
      </c>
      <c r="J26" s="22">
        <v>2362579</v>
      </c>
    </row>
    <row r="27" spans="1:10" s="6" customFormat="1" ht="16.5" customHeight="1">
      <c r="A27" s="13"/>
      <c r="B27" s="14" t="s">
        <v>6</v>
      </c>
      <c r="C27" s="21">
        <v>2109523</v>
      </c>
      <c r="D27" s="32">
        <v>734513540</v>
      </c>
      <c r="E27" s="27">
        <v>1665246</v>
      </c>
      <c r="F27" s="22">
        <v>499070432</v>
      </c>
      <c r="G27" s="22">
        <v>442218</v>
      </c>
      <c r="H27" s="22">
        <v>233636107</v>
      </c>
      <c r="I27" s="22">
        <v>2059</v>
      </c>
      <c r="J27" s="22">
        <v>1807001</v>
      </c>
    </row>
    <row r="28" spans="1:10" s="6" customFormat="1" ht="16.5" customHeight="1">
      <c r="A28" s="13"/>
      <c r="B28" s="14" t="s">
        <v>7</v>
      </c>
      <c r="C28" s="21">
        <v>1916446</v>
      </c>
      <c r="D28" s="32">
        <v>690230280</v>
      </c>
      <c r="E28" s="27">
        <v>1571178</v>
      </c>
      <c r="F28" s="22">
        <v>501482193</v>
      </c>
      <c r="G28" s="22">
        <v>343671</v>
      </c>
      <c r="H28" s="22">
        <v>187203888</v>
      </c>
      <c r="I28" s="22">
        <v>1597</v>
      </c>
      <c r="J28" s="22">
        <v>1544199</v>
      </c>
    </row>
    <row r="29" spans="1:10" s="6" customFormat="1" ht="16.5" customHeight="1">
      <c r="A29" s="13"/>
      <c r="B29" s="14" t="s">
        <v>8</v>
      </c>
      <c r="C29" s="21">
        <v>2293816</v>
      </c>
      <c r="D29" s="32">
        <v>840914157</v>
      </c>
      <c r="E29" s="27">
        <v>1740165</v>
      </c>
      <c r="F29" s="22">
        <v>526486942</v>
      </c>
      <c r="G29" s="22">
        <v>550425</v>
      </c>
      <c r="H29" s="22">
        <v>311773655</v>
      </c>
      <c r="I29" s="22">
        <v>3226</v>
      </c>
      <c r="J29" s="22">
        <v>2653560</v>
      </c>
    </row>
    <row r="30" spans="1:10" s="6" customFormat="1" ht="16.5" customHeight="1">
      <c r="A30" s="13"/>
      <c r="B30" s="14" t="s">
        <v>9</v>
      </c>
      <c r="C30" s="21">
        <v>3235457</v>
      </c>
      <c r="D30" s="32">
        <v>1169950560</v>
      </c>
      <c r="E30" s="27">
        <v>1980968</v>
      </c>
      <c r="F30" s="22">
        <v>556617765</v>
      </c>
      <c r="G30" s="22">
        <v>1252255</v>
      </c>
      <c r="H30" s="22">
        <v>610701541</v>
      </c>
      <c r="I30" s="22">
        <v>2234</v>
      </c>
      <c r="J30" s="22">
        <v>2631254</v>
      </c>
    </row>
    <row r="31" spans="1:10" s="6" customFormat="1" ht="16.5" customHeight="1">
      <c r="A31" s="13"/>
      <c r="B31" s="14" t="s">
        <v>10</v>
      </c>
      <c r="C31" s="21">
        <v>2987918</v>
      </c>
      <c r="D31" s="32">
        <v>1003953278</v>
      </c>
      <c r="E31" s="27">
        <v>2079888</v>
      </c>
      <c r="F31" s="22">
        <v>538542283</v>
      </c>
      <c r="G31" s="22">
        <v>906086</v>
      </c>
      <c r="H31" s="22">
        <v>463175881</v>
      </c>
      <c r="I31" s="22">
        <v>1944</v>
      </c>
      <c r="J31" s="22">
        <v>2235114</v>
      </c>
    </row>
    <row r="32" spans="1:10" s="6" customFormat="1" ht="16.5" customHeight="1">
      <c r="A32" s="13"/>
      <c r="B32" s="14" t="s">
        <v>11</v>
      </c>
      <c r="C32" s="21">
        <v>2636121</v>
      </c>
      <c r="D32" s="32">
        <v>783473821</v>
      </c>
      <c r="E32" s="27">
        <v>1973066</v>
      </c>
      <c r="F32" s="22">
        <v>492686392</v>
      </c>
      <c r="G32" s="22">
        <v>661392</v>
      </c>
      <c r="H32" s="22">
        <v>289057058</v>
      </c>
      <c r="I32" s="22">
        <v>1663</v>
      </c>
      <c r="J32" s="22">
        <v>1730371</v>
      </c>
    </row>
    <row r="33" spans="1:10" s="6" customFormat="1" ht="16.5" customHeight="1">
      <c r="A33" s="13"/>
      <c r="B33" s="14" t="s">
        <v>12</v>
      </c>
      <c r="C33" s="21">
        <v>3040121</v>
      </c>
      <c r="D33" s="32">
        <v>822565185</v>
      </c>
      <c r="E33" s="27">
        <v>2132931</v>
      </c>
      <c r="F33" s="22">
        <v>501540201</v>
      </c>
      <c r="G33" s="22">
        <v>905700</v>
      </c>
      <c r="H33" s="22">
        <v>319360947</v>
      </c>
      <c r="I33" s="22">
        <v>1490</v>
      </c>
      <c r="J33" s="22">
        <v>1664037</v>
      </c>
    </row>
    <row r="34" spans="1:10" s="6" customFormat="1" ht="16.5" customHeight="1">
      <c r="A34" s="13"/>
      <c r="B34" s="14" t="s">
        <v>13</v>
      </c>
      <c r="C34" s="21">
        <v>2536533</v>
      </c>
      <c r="D34" s="32">
        <v>700366052</v>
      </c>
      <c r="E34" s="27">
        <v>1699256</v>
      </c>
      <c r="F34" s="22">
        <v>413571401</v>
      </c>
      <c r="G34" s="22">
        <v>834464</v>
      </c>
      <c r="H34" s="22">
        <v>283034032</v>
      </c>
      <c r="I34" s="22">
        <v>2813</v>
      </c>
      <c r="J34" s="22">
        <v>3760619</v>
      </c>
    </row>
    <row r="35" spans="1:10" s="6" customFormat="1" ht="16.5" customHeight="1">
      <c r="A35" s="15"/>
      <c r="B35" s="16" t="s">
        <v>14</v>
      </c>
      <c r="C35" s="23">
        <v>2970127</v>
      </c>
      <c r="D35" s="33">
        <v>860339747</v>
      </c>
      <c r="E35" s="28">
        <v>1953706</v>
      </c>
      <c r="F35" s="23">
        <v>494031245</v>
      </c>
      <c r="G35" s="23">
        <v>1005927</v>
      </c>
      <c r="H35" s="23">
        <v>346395510</v>
      </c>
      <c r="I35" s="23">
        <v>10494</v>
      </c>
      <c r="J35" s="23">
        <v>19912992</v>
      </c>
    </row>
    <row r="36" spans="1:10" s="6" customFormat="1" ht="16.5" customHeight="1">
      <c r="A36" s="13" t="s">
        <v>74</v>
      </c>
      <c r="B36" s="14" t="s">
        <v>3</v>
      </c>
      <c r="C36" s="21">
        <v>2232208</v>
      </c>
      <c r="D36" s="32">
        <v>703360842</v>
      </c>
      <c r="E36" s="27">
        <v>1607722</v>
      </c>
      <c r="F36" s="22">
        <v>413511381</v>
      </c>
      <c r="G36" s="22">
        <v>618039</v>
      </c>
      <c r="H36" s="22">
        <v>280483161</v>
      </c>
      <c r="I36" s="22">
        <v>6447</v>
      </c>
      <c r="J36" s="22">
        <v>9366300</v>
      </c>
    </row>
    <row r="37" spans="1:10" s="6" customFormat="1" ht="16.5" customHeight="1">
      <c r="A37" s="13"/>
      <c r="B37" s="14" t="s">
        <v>4</v>
      </c>
      <c r="C37" s="21">
        <v>2443082</v>
      </c>
      <c r="D37" s="32">
        <v>711311430</v>
      </c>
      <c r="E37" s="27">
        <v>1800243</v>
      </c>
      <c r="F37" s="22">
        <v>417019769</v>
      </c>
      <c r="G37" s="22">
        <v>639756</v>
      </c>
      <c r="H37" s="22">
        <v>290418417</v>
      </c>
      <c r="I37" s="22">
        <v>3083</v>
      </c>
      <c r="J37" s="22">
        <v>3873244</v>
      </c>
    </row>
    <row r="38" spans="1:10" s="6" customFormat="1" ht="16.5" customHeight="1">
      <c r="A38" s="13"/>
      <c r="B38" s="14" t="s">
        <v>5</v>
      </c>
      <c r="C38" s="21">
        <v>2408962</v>
      </c>
      <c r="D38" s="32">
        <v>745742356</v>
      </c>
      <c r="E38" s="27">
        <v>1809440</v>
      </c>
      <c r="F38" s="22">
        <v>440362257</v>
      </c>
      <c r="G38" s="22">
        <v>597976</v>
      </c>
      <c r="H38" s="22">
        <v>303577553</v>
      </c>
      <c r="I38" s="22">
        <v>1546</v>
      </c>
      <c r="J38" s="22">
        <v>1802546</v>
      </c>
    </row>
    <row r="39" spans="1:10" s="6" customFormat="1" ht="16.5" customHeight="1">
      <c r="A39" s="13"/>
      <c r="B39" s="14" t="s">
        <v>6</v>
      </c>
      <c r="C39" s="21">
        <v>2199754</v>
      </c>
      <c r="D39" s="32">
        <v>703791583</v>
      </c>
      <c r="E39" s="27">
        <v>1790076</v>
      </c>
      <c r="F39" s="22">
        <v>486726243</v>
      </c>
      <c r="G39" s="22">
        <v>408261</v>
      </c>
      <c r="H39" s="22">
        <v>215583527</v>
      </c>
      <c r="I39" s="22">
        <v>1417</v>
      </c>
      <c r="J39" s="22">
        <v>1481813</v>
      </c>
    </row>
    <row r="40" spans="1:10" s="6" customFormat="1" ht="16.5" customHeight="1">
      <c r="A40" s="13"/>
      <c r="B40" s="14" t="s">
        <v>7</v>
      </c>
      <c r="C40" s="21">
        <v>1984682</v>
      </c>
      <c r="D40" s="32">
        <v>644766496</v>
      </c>
      <c r="E40" s="27">
        <v>1690383</v>
      </c>
      <c r="F40" s="22">
        <v>487663651</v>
      </c>
      <c r="G40" s="22">
        <v>292885</v>
      </c>
      <c r="H40" s="22">
        <v>155611208</v>
      </c>
      <c r="I40" s="22">
        <v>1414</v>
      </c>
      <c r="J40" s="22">
        <v>1491637</v>
      </c>
    </row>
    <row r="41" spans="1:10" s="6" customFormat="1" ht="16.5" customHeight="1">
      <c r="A41" s="13"/>
      <c r="B41" s="14" t="s">
        <v>8</v>
      </c>
      <c r="C41" s="21">
        <v>2283977</v>
      </c>
      <c r="D41" s="32">
        <v>811273426</v>
      </c>
      <c r="E41" s="27">
        <v>1841201</v>
      </c>
      <c r="F41" s="22">
        <v>534148990</v>
      </c>
      <c r="G41" s="22">
        <v>440065</v>
      </c>
      <c r="H41" s="22">
        <v>275080917</v>
      </c>
      <c r="I41" s="22">
        <v>2711</v>
      </c>
      <c r="J41" s="22">
        <v>2043519</v>
      </c>
    </row>
    <row r="42" spans="1:10" s="6" customFormat="1" ht="16.5" customHeight="1">
      <c r="A42" s="13"/>
      <c r="B42" s="14" t="s">
        <v>9</v>
      </c>
      <c r="C42" s="21">
        <v>3145711</v>
      </c>
      <c r="D42" s="32">
        <v>1149035352</v>
      </c>
      <c r="E42" s="27">
        <v>2087844</v>
      </c>
      <c r="F42" s="22">
        <v>581567579</v>
      </c>
      <c r="G42" s="22">
        <v>1055933</v>
      </c>
      <c r="H42" s="22">
        <v>564706473</v>
      </c>
      <c r="I42" s="22">
        <v>1934</v>
      </c>
      <c r="J42" s="22">
        <v>2761300</v>
      </c>
    </row>
    <row r="43" spans="1:10" s="6" customFormat="1" ht="16.5" customHeight="1">
      <c r="A43" s="13"/>
      <c r="B43" s="14" t="s">
        <v>10</v>
      </c>
      <c r="C43" s="21">
        <v>3114795</v>
      </c>
      <c r="D43" s="32">
        <v>943340260</v>
      </c>
      <c r="E43" s="27">
        <v>2318497</v>
      </c>
      <c r="F43" s="22">
        <v>564572264</v>
      </c>
      <c r="G43" s="22">
        <v>794678</v>
      </c>
      <c r="H43" s="22">
        <v>377063188</v>
      </c>
      <c r="I43" s="22">
        <v>1620</v>
      </c>
      <c r="J43" s="22">
        <v>1704808</v>
      </c>
    </row>
    <row r="44" spans="1:10" s="6" customFormat="1" ht="16.5" customHeight="1">
      <c r="A44" s="13"/>
      <c r="B44" s="14" t="s">
        <v>11</v>
      </c>
      <c r="C44" s="21">
        <v>2624021</v>
      </c>
      <c r="D44" s="32">
        <v>915586450</v>
      </c>
      <c r="E44" s="27">
        <v>1992539</v>
      </c>
      <c r="F44" s="22">
        <v>597901671</v>
      </c>
      <c r="G44" s="22">
        <v>629532</v>
      </c>
      <c r="H44" s="22">
        <v>315722030</v>
      </c>
      <c r="I44" s="22">
        <v>1950</v>
      </c>
      <c r="J44" s="22">
        <v>1962749</v>
      </c>
    </row>
    <row r="45" spans="1:10" s="6" customFormat="1" ht="16.5" customHeight="1">
      <c r="A45" s="13"/>
      <c r="B45" s="14" t="s">
        <v>12</v>
      </c>
      <c r="C45" s="21">
        <v>2704508</v>
      </c>
      <c r="D45" s="32">
        <v>905675439</v>
      </c>
      <c r="E45" s="27">
        <v>1880820</v>
      </c>
      <c r="F45" s="22">
        <v>554260979</v>
      </c>
      <c r="G45" s="22">
        <v>822473</v>
      </c>
      <c r="H45" s="22">
        <v>349922542</v>
      </c>
      <c r="I45" s="22">
        <v>1215</v>
      </c>
      <c r="J45" s="22">
        <v>1491918</v>
      </c>
    </row>
    <row r="46" spans="1:10" s="6" customFormat="1" ht="16.5" customHeight="1">
      <c r="A46" s="13"/>
      <c r="B46" s="14" t="s">
        <v>13</v>
      </c>
      <c r="C46" s="21">
        <v>2508489</v>
      </c>
      <c r="D46" s="32">
        <v>774471863</v>
      </c>
      <c r="E46" s="27">
        <v>1662414</v>
      </c>
      <c r="F46" s="22">
        <v>435946461</v>
      </c>
      <c r="G46" s="22">
        <v>843203</v>
      </c>
      <c r="H46" s="22">
        <v>334442502</v>
      </c>
      <c r="I46" s="22">
        <v>2872</v>
      </c>
      <c r="J46" s="22">
        <v>4082900</v>
      </c>
    </row>
    <row r="47" spans="1:10" s="6" customFormat="1" ht="16.5" customHeight="1">
      <c r="A47" s="15"/>
      <c r="B47" s="16" t="s">
        <v>14</v>
      </c>
      <c r="C47" s="23">
        <v>2867345</v>
      </c>
      <c r="D47" s="33">
        <v>951475664</v>
      </c>
      <c r="E47" s="28">
        <v>1912937</v>
      </c>
      <c r="F47" s="23">
        <v>513277266</v>
      </c>
      <c r="G47" s="23">
        <v>944992</v>
      </c>
      <c r="H47" s="23">
        <v>420704829</v>
      </c>
      <c r="I47" s="23">
        <v>9416</v>
      </c>
      <c r="J47" s="23">
        <v>17493569</v>
      </c>
    </row>
    <row r="48" spans="1:10" s="6" customFormat="1" ht="16.5" customHeight="1" thickBot="1">
      <c r="A48" s="44" t="s">
        <v>25</v>
      </c>
      <c r="B48" s="39"/>
      <c r="C48" s="40"/>
      <c r="D48" s="40"/>
      <c r="E48" s="40"/>
      <c r="F48" s="40"/>
      <c r="G48" s="40"/>
      <c r="H48" s="40"/>
      <c r="I48" s="40"/>
      <c r="J48" s="40"/>
    </row>
    <row r="49" spans="1:10" s="6" customFormat="1" ht="16.5" customHeight="1">
      <c r="A49" s="55" t="str">
        <f>"2023（令和5）年"&amp;COUNTA(E36:E47)&amp;"月迄"</f>
        <v>2023（令和5）年12月迄</v>
      </c>
      <c r="B49" s="56"/>
      <c r="C49" s="41">
        <f>SUM(C36:C47)-1</f>
        <v>30517533</v>
      </c>
      <c r="D49" s="41">
        <f aca="true" t="shared" si="0" ref="D49:J49">SUM(D36:D47)</f>
        <v>9959831161</v>
      </c>
      <c r="E49" s="41">
        <f>SUM(E36:E47)</f>
        <v>22394116</v>
      </c>
      <c r="F49" s="41">
        <f t="shared" si="0"/>
        <v>6026958511</v>
      </c>
      <c r="G49" s="41">
        <f>SUM(G36:G47)-1</f>
        <v>8087792</v>
      </c>
      <c r="H49" s="41">
        <f t="shared" si="0"/>
        <v>3883316347</v>
      </c>
      <c r="I49" s="41">
        <f>SUM(I36:I47)</f>
        <v>35625</v>
      </c>
      <c r="J49" s="47">
        <f t="shared" si="0"/>
        <v>49556303</v>
      </c>
    </row>
    <row r="50" spans="1:10" s="6" customFormat="1" ht="16.5" customHeight="1">
      <c r="A50" s="57" t="str">
        <f>"前年"&amp;COUNTA(E36:E47)&amp;"月迄"</f>
        <v>前年12月迄</v>
      </c>
      <c r="B50" s="58"/>
      <c r="C50" s="45">
        <f ca="1">SUM(C24:(INDIRECT("c"&amp;COUNT($E36:$E47)+23)))+2</f>
        <v>30520421</v>
      </c>
      <c r="D50" s="42">
        <f ca="1">SUM(D24:(INDIRECT("d"&amp;COUNT($E36:$E47)+23)))</f>
        <v>9733458302</v>
      </c>
      <c r="E50" s="42">
        <f ca="1">SUM(E24:(INDIRECT("e"&amp;COUNT($E36:$E47)+23)))+1</f>
        <v>21810449</v>
      </c>
      <c r="F50" s="42">
        <f ca="1">SUM(F24:(INDIRECT("f"&amp;COUNT($E36:$E47)+23)))</f>
        <v>5794050514</v>
      </c>
      <c r="G50" s="42">
        <f ca="1">SUM(G24:(INDIRECT("g"&amp;COUNT($E36:$E47)+23)))-2</f>
        <v>8667627</v>
      </c>
      <c r="H50" s="42">
        <f ca="1">SUM(H24:(INDIRECT("h"&amp;COUNT($E36:$E47)+23)))</f>
        <v>3883177555</v>
      </c>
      <c r="I50" s="42">
        <f ca="1">SUM(I24:(INDIRECT("i"&amp;COUNT($E36:$E47)+23)))+3</f>
        <v>42345</v>
      </c>
      <c r="J50" s="48">
        <f ca="1">SUM(J24:(INDIRECT("j"&amp;COUNT($E36:$E47)+23)))</f>
        <v>56230233</v>
      </c>
    </row>
    <row r="51" spans="1:10" s="6" customFormat="1" ht="16.5" customHeight="1" thickBot="1">
      <c r="A51" s="59" t="s">
        <v>24</v>
      </c>
      <c r="B51" s="60"/>
      <c r="C51" s="46">
        <f aca="true" t="shared" si="1" ref="C51:J51">C49-C50</f>
        <v>-2888</v>
      </c>
      <c r="D51" s="43">
        <f t="shared" si="1"/>
        <v>226372859</v>
      </c>
      <c r="E51" s="43">
        <f t="shared" si="1"/>
        <v>583667</v>
      </c>
      <c r="F51" s="43">
        <f t="shared" si="1"/>
        <v>232907997</v>
      </c>
      <c r="G51" s="43">
        <f t="shared" si="1"/>
        <v>-579835</v>
      </c>
      <c r="H51" s="43">
        <f t="shared" si="1"/>
        <v>138792</v>
      </c>
      <c r="I51" s="43">
        <f t="shared" si="1"/>
        <v>-6720</v>
      </c>
      <c r="J51" s="49">
        <f t="shared" si="1"/>
        <v>-6673930</v>
      </c>
    </row>
    <row r="52" s="6" customFormat="1" ht="16.5" customHeight="1">
      <c r="A52" s="6" t="s">
        <v>15</v>
      </c>
    </row>
    <row r="53" s="6" customFormat="1" ht="16.5" customHeight="1">
      <c r="A53" s="6" t="s">
        <v>22</v>
      </c>
    </row>
    <row r="54" s="2" customFormat="1" ht="15" customHeight="1">
      <c r="C54" s="35"/>
    </row>
    <row r="55" ht="12.75">
      <c r="E55" s="3"/>
    </row>
  </sheetData>
  <sheetProtection/>
  <mergeCells count="8">
    <mergeCell ref="I4:J4"/>
    <mergeCell ref="A49:B49"/>
    <mergeCell ref="A50:B50"/>
    <mergeCell ref="A51:B51"/>
    <mergeCell ref="A4:B5"/>
    <mergeCell ref="C4:D4"/>
    <mergeCell ref="E4:F4"/>
    <mergeCell ref="G4:H4"/>
  </mergeCells>
  <conditionalFormatting sqref="C49:J51">
    <cfRule type="cellIs" priority="1" dxfId="9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3.875" style="1" bestFit="1" customWidth="1"/>
    <col min="4" max="4" width="17.25390625" style="1" bestFit="1" customWidth="1"/>
    <col min="5" max="5" width="15.00390625" style="1" bestFit="1" customWidth="1"/>
    <col min="6" max="6" width="17.25390625" style="1" bestFit="1" customWidth="1"/>
    <col min="7" max="7" width="15.00390625" style="1" bestFit="1" customWidth="1"/>
    <col min="8" max="8" width="17.25390625" style="1" bestFit="1" customWidth="1"/>
    <col min="9" max="9" width="13.875" style="1" customWidth="1"/>
    <col min="10" max="10" width="17.25390625" style="1" customWidth="1"/>
    <col min="11" max="16384" width="9.00390625" style="1" customWidth="1"/>
  </cols>
  <sheetData>
    <row r="1" ht="16.5" customHeight="1">
      <c r="A1" s="4" t="s">
        <v>47</v>
      </c>
    </row>
    <row r="2" ht="13.5" customHeight="1"/>
    <row r="3" s="6" customFormat="1" ht="16.5" customHeight="1">
      <c r="A3" s="5" t="s">
        <v>21</v>
      </c>
    </row>
    <row r="4" spans="1:10" s="6" customFormat="1" ht="18.75" customHeight="1">
      <c r="A4" s="61" t="s">
        <v>16</v>
      </c>
      <c r="B4" s="62"/>
      <c r="C4" s="65" t="s">
        <v>17</v>
      </c>
      <c r="D4" s="66"/>
      <c r="E4" s="62" t="s">
        <v>18</v>
      </c>
      <c r="F4" s="54"/>
      <c r="G4" s="65" t="s">
        <v>23</v>
      </c>
      <c r="H4" s="67"/>
      <c r="I4" s="54" t="s">
        <v>20</v>
      </c>
      <c r="J4" s="54"/>
    </row>
    <row r="5" spans="1:10" s="6" customFormat="1" ht="18.75" customHeight="1">
      <c r="A5" s="63"/>
      <c r="B5" s="64"/>
      <c r="C5" s="7" t="s">
        <v>0</v>
      </c>
      <c r="D5" s="29" t="s">
        <v>1</v>
      </c>
      <c r="E5" s="24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</row>
    <row r="6" spans="1:10" s="6" customFormat="1" ht="18.75" customHeight="1">
      <c r="A6" s="9" t="s">
        <v>27</v>
      </c>
      <c r="B6" s="10" t="s">
        <v>2</v>
      </c>
      <c r="C6" s="17">
        <v>36077193</v>
      </c>
      <c r="D6" s="30">
        <v>8172250726</v>
      </c>
      <c r="E6" s="25">
        <v>22806217</v>
      </c>
      <c r="F6" s="18">
        <v>4599952159</v>
      </c>
      <c r="G6" s="18">
        <v>13080660</v>
      </c>
      <c r="H6" s="18">
        <v>3459133903</v>
      </c>
      <c r="I6" s="18">
        <v>190316</v>
      </c>
      <c r="J6" s="18">
        <v>113164664</v>
      </c>
    </row>
    <row r="7" spans="1:10" s="6" customFormat="1" ht="18.75" customHeight="1">
      <c r="A7" s="13" t="s">
        <v>28</v>
      </c>
      <c r="B7" s="34" t="s">
        <v>2</v>
      </c>
      <c r="C7" s="21">
        <v>34965142</v>
      </c>
      <c r="D7" s="32">
        <v>8904399024</v>
      </c>
      <c r="E7" s="27">
        <v>22599027</v>
      </c>
      <c r="F7" s="22">
        <v>5024931775</v>
      </c>
      <c r="G7" s="22">
        <v>12184499</v>
      </c>
      <c r="H7" s="22">
        <v>3769049152</v>
      </c>
      <c r="I7" s="22">
        <v>181616</v>
      </c>
      <c r="J7" s="22">
        <v>110418097</v>
      </c>
    </row>
    <row r="8" spans="1:10" s="6" customFormat="1" ht="18.75" customHeight="1">
      <c r="A8" s="13" t="s">
        <v>29</v>
      </c>
      <c r="B8" s="34" t="s">
        <v>2</v>
      </c>
      <c r="C8" s="21">
        <v>37172419</v>
      </c>
      <c r="D8" s="32">
        <v>9144325732</v>
      </c>
      <c r="E8" s="27">
        <v>23965914</v>
      </c>
      <c r="F8" s="22">
        <v>5178832452</v>
      </c>
      <c r="G8" s="22">
        <v>13045432</v>
      </c>
      <c r="H8" s="22">
        <v>3859056003</v>
      </c>
      <c r="I8" s="22">
        <v>161073</v>
      </c>
      <c r="J8" s="22">
        <v>106437277</v>
      </c>
    </row>
    <row r="9" spans="1:10" s="6" customFormat="1" ht="18.75" customHeight="1">
      <c r="A9" s="13" t="s">
        <v>30</v>
      </c>
      <c r="B9" s="34" t="s">
        <v>2</v>
      </c>
      <c r="C9" s="21">
        <v>36385701</v>
      </c>
      <c r="D9" s="32">
        <v>8780515140</v>
      </c>
      <c r="E9" s="27">
        <v>22349394</v>
      </c>
      <c r="F9" s="22">
        <v>4904473244</v>
      </c>
      <c r="G9" s="22">
        <v>13921098</v>
      </c>
      <c r="H9" s="22">
        <v>3781734788</v>
      </c>
      <c r="I9" s="22">
        <v>115209</v>
      </c>
      <c r="J9" s="22">
        <v>94307108</v>
      </c>
    </row>
    <row r="10" spans="1:10" s="6" customFormat="1" ht="18.75" customHeight="1">
      <c r="A10" s="13" t="s">
        <v>31</v>
      </c>
      <c r="B10" s="34" t="s">
        <v>2</v>
      </c>
      <c r="C10" s="21">
        <v>38886803</v>
      </c>
      <c r="D10" s="32">
        <v>8962114767</v>
      </c>
      <c r="E10" s="27">
        <v>24034669</v>
      </c>
      <c r="F10" s="22">
        <v>5219181578</v>
      </c>
      <c r="G10" s="22">
        <v>14711443</v>
      </c>
      <c r="H10" s="22">
        <v>3632990672</v>
      </c>
      <c r="I10" s="22">
        <v>140691</v>
      </c>
      <c r="J10" s="22">
        <v>109942517</v>
      </c>
    </row>
    <row r="11" spans="1:10" s="6" customFormat="1" ht="18.75" customHeight="1">
      <c r="A11" s="13" t="s">
        <v>32</v>
      </c>
      <c r="B11" s="34" t="s">
        <v>2</v>
      </c>
      <c r="C11" s="21">
        <v>37106656</v>
      </c>
      <c r="D11" s="32">
        <v>9648850968</v>
      </c>
      <c r="E11" s="27">
        <v>24115189</v>
      </c>
      <c r="F11" s="22">
        <v>5846987720</v>
      </c>
      <c r="G11" s="22">
        <v>12866617</v>
      </c>
      <c r="H11" s="22">
        <v>3692743496</v>
      </c>
      <c r="I11" s="22">
        <v>124850</v>
      </c>
      <c r="J11" s="22">
        <v>109119752</v>
      </c>
    </row>
    <row r="12" spans="1:10" s="6" customFormat="1" ht="18.75" customHeight="1">
      <c r="A12" s="13" t="s">
        <v>33</v>
      </c>
      <c r="B12" s="34" t="s">
        <v>2</v>
      </c>
      <c r="C12" s="21">
        <v>39101590</v>
      </c>
      <c r="D12" s="32">
        <v>9716172206</v>
      </c>
      <c r="E12" s="27">
        <v>26336380</v>
      </c>
      <c r="F12" s="22">
        <v>5979255504</v>
      </c>
      <c r="G12" s="22">
        <v>12667346</v>
      </c>
      <c r="H12" s="22">
        <v>3639476310</v>
      </c>
      <c r="I12" s="22">
        <v>97864</v>
      </c>
      <c r="J12" s="22">
        <v>97440392</v>
      </c>
    </row>
    <row r="13" spans="1:10" s="6" customFormat="1" ht="18.75" customHeight="1">
      <c r="A13" s="13" t="s">
        <v>34</v>
      </c>
      <c r="B13" s="34" t="s">
        <v>2</v>
      </c>
      <c r="C13" s="21">
        <v>39158455</v>
      </c>
      <c r="D13" s="32">
        <v>10002776873</v>
      </c>
      <c r="E13" s="37">
        <v>25966119</v>
      </c>
      <c r="F13" s="22">
        <v>6156588849</v>
      </c>
      <c r="G13" s="22">
        <v>13100052</v>
      </c>
      <c r="H13" s="22">
        <v>3754990558</v>
      </c>
      <c r="I13" s="22">
        <v>92284</v>
      </c>
      <c r="J13" s="22">
        <v>91197466</v>
      </c>
    </row>
    <row r="14" spans="1:10" s="34" customFormat="1" ht="18.75" customHeight="1" thickBot="1">
      <c r="A14" s="11" t="s">
        <v>35</v>
      </c>
      <c r="B14" s="12" t="s">
        <v>2</v>
      </c>
      <c r="C14" s="19">
        <v>38897715</v>
      </c>
      <c r="D14" s="31">
        <v>9976598517</v>
      </c>
      <c r="E14" s="36">
        <v>25930778</v>
      </c>
      <c r="F14" s="20">
        <v>6095559897</v>
      </c>
      <c r="G14" s="20">
        <v>12864748</v>
      </c>
      <c r="H14" s="20">
        <v>3790970896</v>
      </c>
      <c r="I14" s="20">
        <v>102189</v>
      </c>
      <c r="J14" s="20">
        <v>90067724</v>
      </c>
    </row>
    <row r="15" spans="1:10" s="6" customFormat="1" ht="16.5" customHeight="1" thickTop="1">
      <c r="A15" s="13" t="s">
        <v>35</v>
      </c>
      <c r="B15" s="14" t="s">
        <v>3</v>
      </c>
      <c r="C15" s="21">
        <f aca="true" t="shared" si="0" ref="C15:D26">E15+G15+I15</f>
        <v>2342794</v>
      </c>
      <c r="D15" s="32">
        <f t="shared" si="0"/>
        <v>667922479</v>
      </c>
      <c r="E15" s="27">
        <v>1675399</v>
      </c>
      <c r="F15" s="22">
        <v>448049900</v>
      </c>
      <c r="G15" s="22">
        <v>647862</v>
      </c>
      <c r="H15" s="22">
        <v>202867233</v>
      </c>
      <c r="I15" s="22">
        <v>19533</v>
      </c>
      <c r="J15" s="22">
        <v>17005346</v>
      </c>
    </row>
    <row r="16" spans="1:10" s="6" customFormat="1" ht="16.5" customHeight="1">
      <c r="A16" s="13"/>
      <c r="B16" s="14" t="s">
        <v>4</v>
      </c>
      <c r="C16" s="21">
        <f t="shared" si="0"/>
        <v>2759080</v>
      </c>
      <c r="D16" s="32">
        <f t="shared" si="0"/>
        <v>682113820</v>
      </c>
      <c r="E16" s="27">
        <v>1904933</v>
      </c>
      <c r="F16" s="22">
        <v>437683254</v>
      </c>
      <c r="G16" s="22">
        <v>843750</v>
      </c>
      <c r="H16" s="22">
        <v>238069016</v>
      </c>
      <c r="I16" s="22">
        <v>10397</v>
      </c>
      <c r="J16" s="22">
        <v>6361550</v>
      </c>
    </row>
    <row r="17" spans="1:10" s="6" customFormat="1" ht="16.5" customHeight="1">
      <c r="A17" s="13"/>
      <c r="B17" s="14" t="s">
        <v>5</v>
      </c>
      <c r="C17" s="21">
        <f t="shared" si="0"/>
        <v>3068483</v>
      </c>
      <c r="D17" s="32">
        <f t="shared" si="0"/>
        <v>732540311</v>
      </c>
      <c r="E17" s="27">
        <v>2188369</v>
      </c>
      <c r="F17" s="22">
        <v>477748114</v>
      </c>
      <c r="G17" s="22">
        <v>874430</v>
      </c>
      <c r="H17" s="22">
        <v>251193513</v>
      </c>
      <c r="I17" s="22">
        <v>5684</v>
      </c>
      <c r="J17" s="22">
        <v>3598684</v>
      </c>
    </row>
    <row r="18" spans="1:10" s="6" customFormat="1" ht="16.5" customHeight="1">
      <c r="A18" s="13"/>
      <c r="B18" s="14" t="s">
        <v>6</v>
      </c>
      <c r="C18" s="21">
        <f t="shared" si="0"/>
        <v>2844114</v>
      </c>
      <c r="D18" s="32">
        <f t="shared" si="0"/>
        <v>718980317</v>
      </c>
      <c r="E18" s="27">
        <v>2141786</v>
      </c>
      <c r="F18" s="22">
        <v>504209677</v>
      </c>
      <c r="G18" s="22">
        <v>699194</v>
      </c>
      <c r="H18" s="22">
        <v>212497856</v>
      </c>
      <c r="I18" s="22">
        <v>3134</v>
      </c>
      <c r="J18" s="22">
        <v>2272784</v>
      </c>
    </row>
    <row r="19" spans="1:10" s="6" customFormat="1" ht="16.5" customHeight="1">
      <c r="A19" s="13"/>
      <c r="B19" s="14" t="s">
        <v>7</v>
      </c>
      <c r="C19" s="21">
        <f t="shared" si="0"/>
        <v>2951103</v>
      </c>
      <c r="D19" s="32">
        <f t="shared" si="0"/>
        <v>715297546</v>
      </c>
      <c r="E19" s="27">
        <v>2285681</v>
      </c>
      <c r="F19" s="22">
        <v>496352215</v>
      </c>
      <c r="G19" s="22">
        <v>662610</v>
      </c>
      <c r="H19" s="22">
        <v>217072541</v>
      </c>
      <c r="I19" s="22">
        <v>2812</v>
      </c>
      <c r="J19" s="22">
        <v>1872790</v>
      </c>
    </row>
    <row r="20" spans="1:10" s="6" customFormat="1" ht="16.5" customHeight="1">
      <c r="A20" s="13"/>
      <c r="B20" s="14" t="s">
        <v>8</v>
      </c>
      <c r="C20" s="21">
        <f t="shared" si="0"/>
        <v>2907077</v>
      </c>
      <c r="D20" s="32">
        <f t="shared" si="0"/>
        <v>786210679</v>
      </c>
      <c r="E20" s="27">
        <v>2166454</v>
      </c>
      <c r="F20" s="22">
        <v>502030437</v>
      </c>
      <c r="G20" s="22">
        <v>735990</v>
      </c>
      <c r="H20" s="22">
        <v>281658544</v>
      </c>
      <c r="I20" s="22">
        <v>4633</v>
      </c>
      <c r="J20" s="22">
        <v>2521698</v>
      </c>
    </row>
    <row r="21" spans="1:10" s="6" customFormat="1" ht="16.5" customHeight="1">
      <c r="A21" s="13"/>
      <c r="B21" s="14" t="s">
        <v>9</v>
      </c>
      <c r="C21" s="21">
        <f t="shared" si="0"/>
        <v>4075916</v>
      </c>
      <c r="D21" s="32">
        <f t="shared" si="0"/>
        <v>1171229335</v>
      </c>
      <c r="E21" s="27">
        <v>2428664</v>
      </c>
      <c r="F21" s="22">
        <v>590534410</v>
      </c>
      <c r="G21" s="22">
        <v>1642876</v>
      </c>
      <c r="H21" s="22">
        <v>576915215</v>
      </c>
      <c r="I21" s="22">
        <v>4376</v>
      </c>
      <c r="J21" s="22">
        <v>3779710</v>
      </c>
    </row>
    <row r="22" spans="1:10" s="6" customFormat="1" ht="16.5" customHeight="1">
      <c r="A22" s="13"/>
      <c r="B22" s="14" t="s">
        <v>10</v>
      </c>
      <c r="C22" s="21">
        <f t="shared" si="0"/>
        <v>4345274</v>
      </c>
      <c r="D22" s="32">
        <f t="shared" si="0"/>
        <v>1073277253</v>
      </c>
      <c r="E22" s="27">
        <v>2690707</v>
      </c>
      <c r="F22" s="22">
        <v>583873462</v>
      </c>
      <c r="G22" s="22">
        <v>1651813</v>
      </c>
      <c r="H22" s="22">
        <v>487034379</v>
      </c>
      <c r="I22" s="22">
        <v>2754</v>
      </c>
      <c r="J22" s="22">
        <v>2369412</v>
      </c>
    </row>
    <row r="23" spans="1:10" s="6" customFormat="1" ht="16.5" customHeight="1">
      <c r="A23" s="13"/>
      <c r="B23" s="14" t="s">
        <v>11</v>
      </c>
      <c r="C23" s="21">
        <f t="shared" si="0"/>
        <v>3310062</v>
      </c>
      <c r="D23" s="32">
        <f t="shared" si="0"/>
        <v>872332340</v>
      </c>
      <c r="E23" s="27">
        <v>2160598</v>
      </c>
      <c r="F23" s="22">
        <v>549284599</v>
      </c>
      <c r="G23" s="22">
        <v>1147037</v>
      </c>
      <c r="H23" s="22">
        <v>321030578</v>
      </c>
      <c r="I23" s="22">
        <v>2427</v>
      </c>
      <c r="J23" s="22">
        <v>2017163</v>
      </c>
    </row>
    <row r="24" spans="1:10" s="6" customFormat="1" ht="16.5" customHeight="1">
      <c r="A24" s="13"/>
      <c r="B24" s="14" t="s">
        <v>12</v>
      </c>
      <c r="C24" s="21">
        <f t="shared" si="0"/>
        <v>3645251</v>
      </c>
      <c r="D24" s="32">
        <f t="shared" si="0"/>
        <v>812899348</v>
      </c>
      <c r="E24" s="27">
        <v>2393535</v>
      </c>
      <c r="F24" s="22">
        <v>530544828</v>
      </c>
      <c r="G24" s="22">
        <v>1247118</v>
      </c>
      <c r="H24" s="22">
        <v>279296921</v>
      </c>
      <c r="I24" s="22">
        <v>4598</v>
      </c>
      <c r="J24" s="22">
        <v>3057599</v>
      </c>
    </row>
    <row r="25" spans="1:10" s="6" customFormat="1" ht="16.5" customHeight="1">
      <c r="A25" s="13"/>
      <c r="B25" s="14" t="s">
        <v>13</v>
      </c>
      <c r="C25" s="21">
        <f t="shared" si="0"/>
        <v>3128983</v>
      </c>
      <c r="D25" s="32">
        <f t="shared" si="0"/>
        <v>755279921</v>
      </c>
      <c r="E25" s="27">
        <v>1915837</v>
      </c>
      <c r="F25" s="22">
        <v>459736722</v>
      </c>
      <c r="G25" s="22">
        <v>1195696</v>
      </c>
      <c r="H25" s="22">
        <v>288602189</v>
      </c>
      <c r="I25" s="22">
        <v>17450</v>
      </c>
      <c r="J25" s="22">
        <v>6941010</v>
      </c>
    </row>
    <row r="26" spans="1:10" s="6" customFormat="1" ht="16.5" customHeight="1" thickBot="1">
      <c r="A26" s="11"/>
      <c r="B26" s="38" t="s">
        <v>14</v>
      </c>
      <c r="C26" s="20">
        <f t="shared" si="0"/>
        <v>3519578</v>
      </c>
      <c r="D26" s="31">
        <f t="shared" si="0"/>
        <v>988515168</v>
      </c>
      <c r="E26" s="26">
        <v>1978816</v>
      </c>
      <c r="F26" s="20">
        <v>515512279</v>
      </c>
      <c r="G26" s="20">
        <v>1516373</v>
      </c>
      <c r="H26" s="20">
        <v>434732911</v>
      </c>
      <c r="I26" s="20">
        <v>24389</v>
      </c>
      <c r="J26" s="20">
        <v>38269978</v>
      </c>
    </row>
    <row r="27" spans="1:10" s="6" customFormat="1" ht="16.5" customHeight="1" thickTop="1">
      <c r="A27" s="13" t="s">
        <v>48</v>
      </c>
      <c r="B27" s="14" t="s">
        <v>3</v>
      </c>
      <c r="C27" s="21">
        <f aca="true" t="shared" si="1" ref="C27:D38">E27+G27+I27</f>
        <v>2378152</v>
      </c>
      <c r="D27" s="32">
        <f t="shared" si="1"/>
        <v>680172280</v>
      </c>
      <c r="E27" s="27">
        <v>1684101</v>
      </c>
      <c r="F27" s="22">
        <v>440890076</v>
      </c>
      <c r="G27" s="22">
        <v>682072</v>
      </c>
      <c r="H27" s="22">
        <v>225360057</v>
      </c>
      <c r="I27" s="22">
        <v>11979</v>
      </c>
      <c r="J27" s="22">
        <v>13922147</v>
      </c>
    </row>
    <row r="28" spans="1:10" s="6" customFormat="1" ht="16.5" customHeight="1">
      <c r="A28" s="13"/>
      <c r="B28" s="14" t="s">
        <v>4</v>
      </c>
      <c r="C28" s="21">
        <f t="shared" si="1"/>
        <v>2560550</v>
      </c>
      <c r="D28" s="32">
        <f t="shared" si="1"/>
        <v>707598353</v>
      </c>
      <c r="E28" s="27">
        <v>1787282</v>
      </c>
      <c r="F28" s="22">
        <v>445170826</v>
      </c>
      <c r="G28" s="22">
        <v>766200</v>
      </c>
      <c r="H28" s="22">
        <v>255837049</v>
      </c>
      <c r="I28" s="22">
        <v>7068</v>
      </c>
      <c r="J28" s="22">
        <v>6590478</v>
      </c>
    </row>
    <row r="29" spans="1:10" s="6" customFormat="1" ht="16.5" customHeight="1">
      <c r="A29" s="13"/>
      <c r="B29" s="14" t="s">
        <v>5</v>
      </c>
      <c r="C29" s="21">
        <f t="shared" si="1"/>
        <v>2736036</v>
      </c>
      <c r="D29" s="32">
        <f t="shared" si="1"/>
        <v>760744597</v>
      </c>
      <c r="E29" s="27">
        <v>1839530</v>
      </c>
      <c r="F29" s="22">
        <v>460490859</v>
      </c>
      <c r="G29" s="22">
        <v>891014</v>
      </c>
      <c r="H29" s="22">
        <v>296666748</v>
      </c>
      <c r="I29" s="22">
        <v>5492</v>
      </c>
      <c r="J29" s="22">
        <v>3586990</v>
      </c>
    </row>
    <row r="30" spans="1:10" s="6" customFormat="1" ht="16.5" customHeight="1">
      <c r="A30" s="13"/>
      <c r="B30" s="14" t="s">
        <v>6</v>
      </c>
      <c r="C30" s="21">
        <f t="shared" si="1"/>
        <v>2557458</v>
      </c>
      <c r="D30" s="32">
        <f t="shared" si="1"/>
        <v>725629039</v>
      </c>
      <c r="E30" s="27">
        <v>2047138</v>
      </c>
      <c r="F30" s="22">
        <v>518081307</v>
      </c>
      <c r="G30" s="22">
        <v>507826</v>
      </c>
      <c r="H30" s="22">
        <v>205694987</v>
      </c>
      <c r="I30" s="22">
        <v>2494</v>
      </c>
      <c r="J30" s="22">
        <v>1852745</v>
      </c>
    </row>
    <row r="31" spans="1:10" s="6" customFormat="1" ht="16.5" customHeight="1">
      <c r="A31" s="13"/>
      <c r="B31" s="14" t="s">
        <v>7</v>
      </c>
      <c r="C31" s="21">
        <f t="shared" si="1"/>
        <v>2525685</v>
      </c>
      <c r="D31" s="32">
        <f t="shared" si="1"/>
        <v>773496203</v>
      </c>
      <c r="E31" s="27">
        <v>2004977</v>
      </c>
      <c r="F31" s="22">
        <v>534298819</v>
      </c>
      <c r="G31" s="22">
        <v>518512</v>
      </c>
      <c r="H31" s="22">
        <v>237494972</v>
      </c>
      <c r="I31" s="22">
        <v>2196</v>
      </c>
      <c r="J31" s="22">
        <v>1702412</v>
      </c>
    </row>
    <row r="32" spans="1:10" s="6" customFormat="1" ht="16.5" customHeight="1">
      <c r="A32" s="13"/>
      <c r="B32" s="14" t="s">
        <v>8</v>
      </c>
      <c r="C32" s="21">
        <f t="shared" si="1"/>
        <v>2972703</v>
      </c>
      <c r="D32" s="32">
        <f t="shared" si="1"/>
        <v>881573071</v>
      </c>
      <c r="E32" s="27">
        <v>2272743</v>
      </c>
      <c r="F32" s="22">
        <v>563312960</v>
      </c>
      <c r="G32" s="22">
        <v>695649</v>
      </c>
      <c r="H32" s="22">
        <v>315098213</v>
      </c>
      <c r="I32" s="22">
        <v>4311</v>
      </c>
      <c r="J32" s="22">
        <v>3161898</v>
      </c>
    </row>
    <row r="33" spans="1:10" s="6" customFormat="1" ht="16.5" customHeight="1">
      <c r="A33" s="13"/>
      <c r="B33" s="14" t="s">
        <v>9</v>
      </c>
      <c r="C33" s="21">
        <f t="shared" si="1"/>
        <v>4011955</v>
      </c>
      <c r="D33" s="32">
        <f t="shared" si="1"/>
        <v>1132983351</v>
      </c>
      <c r="E33" s="27">
        <v>2508702</v>
      </c>
      <c r="F33" s="22">
        <v>576025557</v>
      </c>
      <c r="G33" s="22">
        <v>1500381</v>
      </c>
      <c r="H33" s="22">
        <v>553782228</v>
      </c>
      <c r="I33" s="22">
        <v>2872</v>
      </c>
      <c r="J33" s="22">
        <v>3175566</v>
      </c>
    </row>
    <row r="34" spans="1:10" s="6" customFormat="1" ht="16.5" customHeight="1">
      <c r="A34" s="13"/>
      <c r="B34" s="14" t="s">
        <v>10</v>
      </c>
      <c r="C34" s="21">
        <f t="shared" si="1"/>
        <v>4249411</v>
      </c>
      <c r="D34" s="32">
        <f t="shared" si="1"/>
        <v>1088972728</v>
      </c>
      <c r="E34" s="27">
        <v>2639956</v>
      </c>
      <c r="F34" s="22">
        <v>562427257</v>
      </c>
      <c r="G34" s="22">
        <v>1607051</v>
      </c>
      <c r="H34" s="22">
        <v>524238701</v>
      </c>
      <c r="I34" s="22">
        <v>2404</v>
      </c>
      <c r="J34" s="22">
        <v>2306770</v>
      </c>
    </row>
    <row r="35" spans="1:10" s="6" customFormat="1" ht="16.5" customHeight="1">
      <c r="A35" s="13"/>
      <c r="B35" s="14" t="s">
        <v>11</v>
      </c>
      <c r="C35" s="21">
        <f t="shared" si="1"/>
        <v>3581174</v>
      </c>
      <c r="D35" s="32">
        <f t="shared" si="1"/>
        <v>918852724</v>
      </c>
      <c r="E35" s="27">
        <v>2389060</v>
      </c>
      <c r="F35" s="22">
        <v>557519308</v>
      </c>
      <c r="G35" s="22">
        <v>1189946</v>
      </c>
      <c r="H35" s="22">
        <v>359661780</v>
      </c>
      <c r="I35" s="22">
        <v>2168</v>
      </c>
      <c r="J35" s="22">
        <v>1671636</v>
      </c>
    </row>
    <row r="36" spans="1:10" s="6" customFormat="1" ht="16.5" customHeight="1">
      <c r="A36" s="13"/>
      <c r="B36" s="14" t="s">
        <v>12</v>
      </c>
      <c r="C36" s="21">
        <f t="shared" si="1"/>
        <v>3987855</v>
      </c>
      <c r="D36" s="32">
        <f t="shared" si="1"/>
        <v>822306826</v>
      </c>
      <c r="E36" s="27">
        <v>2675298</v>
      </c>
      <c r="F36" s="22">
        <v>511425586</v>
      </c>
      <c r="G36" s="22">
        <v>1308666</v>
      </c>
      <c r="H36" s="22">
        <v>307560781</v>
      </c>
      <c r="I36" s="22">
        <v>3891</v>
      </c>
      <c r="J36" s="22">
        <v>3320459</v>
      </c>
    </row>
    <row r="37" spans="1:10" s="6" customFormat="1" ht="16.5" customHeight="1">
      <c r="A37" s="13"/>
      <c r="B37" s="14" t="s">
        <v>13</v>
      </c>
      <c r="C37" s="21">
        <f t="shared" si="1"/>
        <v>3360144</v>
      </c>
      <c r="D37" s="32">
        <f t="shared" si="1"/>
        <v>683347514</v>
      </c>
      <c r="E37" s="27">
        <v>2123982</v>
      </c>
      <c r="F37" s="22">
        <v>416728358</v>
      </c>
      <c r="G37" s="22">
        <v>1230169</v>
      </c>
      <c r="H37" s="22">
        <v>260205389</v>
      </c>
      <c r="I37" s="22">
        <v>5993</v>
      </c>
      <c r="J37" s="22">
        <v>6413767</v>
      </c>
    </row>
    <row r="38" spans="1:10" s="6" customFormat="1" ht="16.5" customHeight="1">
      <c r="A38" s="15"/>
      <c r="B38" s="16" t="s">
        <v>14</v>
      </c>
      <c r="C38" s="23">
        <f t="shared" si="1"/>
        <v>3756171</v>
      </c>
      <c r="D38" s="33">
        <f t="shared" si="1"/>
        <v>961533383</v>
      </c>
      <c r="E38" s="28">
        <v>2349202</v>
      </c>
      <c r="F38" s="23">
        <v>556290434</v>
      </c>
      <c r="G38" s="23">
        <v>1385948</v>
      </c>
      <c r="H38" s="23">
        <v>369873616</v>
      </c>
      <c r="I38" s="23">
        <v>21021</v>
      </c>
      <c r="J38" s="23">
        <v>35369333</v>
      </c>
    </row>
    <row r="39" spans="1:10" s="6" customFormat="1" ht="16.5" customHeight="1" thickBot="1">
      <c r="A39" s="44" t="s">
        <v>25</v>
      </c>
      <c r="B39" s="39"/>
      <c r="C39" s="40"/>
      <c r="D39" s="40"/>
      <c r="E39" s="40"/>
      <c r="F39" s="40"/>
      <c r="G39" s="40"/>
      <c r="H39" s="40"/>
      <c r="I39" s="40"/>
      <c r="J39" s="40"/>
    </row>
    <row r="40" spans="1:10" s="6" customFormat="1" ht="16.5" customHeight="1">
      <c r="A40" s="55" t="str">
        <f>"2014（平成26）年"&amp;COUNTA(E27:E38)&amp;"月迄"</f>
        <v>2014（平成26）年12月迄</v>
      </c>
      <c r="B40" s="56"/>
      <c r="C40" s="41">
        <f>SUM(C27:C38)+2</f>
        <v>38677296</v>
      </c>
      <c r="D40" s="41">
        <f aca="true" t="shared" si="2" ref="D40:J40">SUM(D27:D38)</f>
        <v>10137210069</v>
      </c>
      <c r="E40" s="41">
        <f>SUM(E27:E38)</f>
        <v>26321971</v>
      </c>
      <c r="F40" s="41">
        <f t="shared" si="2"/>
        <v>6142661347</v>
      </c>
      <c r="G40" s="41">
        <f>SUM(G27:G38)+1</f>
        <v>12283435</v>
      </c>
      <c r="H40" s="41">
        <f t="shared" si="2"/>
        <v>3911474521</v>
      </c>
      <c r="I40" s="41">
        <f>SUM(I27:I38)+1</f>
        <v>71890</v>
      </c>
      <c r="J40" s="47">
        <f t="shared" si="2"/>
        <v>83074201</v>
      </c>
    </row>
    <row r="41" spans="1:10" s="6" customFormat="1" ht="16.5" customHeight="1">
      <c r="A41" s="57" t="str">
        <f>"前年"&amp;COUNTA(E27:E38)&amp;"月迄"</f>
        <v>前年12月迄</v>
      </c>
      <c r="B41" s="58"/>
      <c r="C41" s="45">
        <f ca="1">SUM(C15:(INDIRECT("c"&amp;COUNT($E27:$E38)+14)))</f>
        <v>38897715</v>
      </c>
      <c r="D41" s="42">
        <f ca="1">SUM(D15:(INDIRECT("d"&amp;COUNT($E27:$E38)+14)))</f>
        <v>9976598517</v>
      </c>
      <c r="E41" s="42">
        <f ca="1">SUM(E15:(INDIRECT("e"&amp;COUNT($E27:$E38)+14)))-1</f>
        <v>25930778</v>
      </c>
      <c r="F41" s="42">
        <f ca="1">SUM(F15:(INDIRECT("f"&amp;COUNT($E27:$E38)+14)))</f>
        <v>6095559897</v>
      </c>
      <c r="G41" s="42">
        <f ca="1">SUM(G15:(INDIRECT("g"&amp;COUNT($E27:$E38)+14)))-1</f>
        <v>12864748</v>
      </c>
      <c r="H41" s="42">
        <f ca="1">SUM(H15:(INDIRECT("h"&amp;COUNT($E27:$E38)+14)))</f>
        <v>3790970896</v>
      </c>
      <c r="I41" s="42">
        <f ca="1">SUM(I15:(INDIRECT("i"&amp;COUNT($E27:$E38)+14)))+2</f>
        <v>102189</v>
      </c>
      <c r="J41" s="48">
        <f ca="1">SUM(J15:(INDIRECT("j"&amp;COUNT($E27:$E38)+14)))</f>
        <v>90067724</v>
      </c>
    </row>
    <row r="42" spans="1:10" s="6" customFormat="1" ht="16.5" customHeight="1" thickBot="1">
      <c r="A42" s="59" t="s">
        <v>24</v>
      </c>
      <c r="B42" s="60"/>
      <c r="C42" s="46">
        <f>C40-C41</f>
        <v>-220419</v>
      </c>
      <c r="D42" s="43">
        <f aca="true" t="shared" si="3" ref="D42:J42">D40-D41</f>
        <v>160611552</v>
      </c>
      <c r="E42" s="43">
        <f t="shared" si="3"/>
        <v>391193</v>
      </c>
      <c r="F42" s="43">
        <f t="shared" si="3"/>
        <v>47101450</v>
      </c>
      <c r="G42" s="43">
        <f t="shared" si="3"/>
        <v>-581313</v>
      </c>
      <c r="H42" s="43">
        <f t="shared" si="3"/>
        <v>120503625</v>
      </c>
      <c r="I42" s="43">
        <f t="shared" si="3"/>
        <v>-30299</v>
      </c>
      <c r="J42" s="49">
        <f t="shared" si="3"/>
        <v>-6993523</v>
      </c>
    </row>
    <row r="43" s="6" customFormat="1" ht="16.5" customHeight="1">
      <c r="A43" s="6" t="s">
        <v>15</v>
      </c>
    </row>
    <row r="44" s="6" customFormat="1" ht="16.5" customHeight="1">
      <c r="A44" s="6" t="s">
        <v>22</v>
      </c>
    </row>
    <row r="45" s="2" customFormat="1" ht="15" customHeight="1"/>
    <row r="46" s="2" customFormat="1" ht="15" customHeight="1">
      <c r="C46" s="35"/>
    </row>
    <row r="47" ht="12.75">
      <c r="E47" s="3"/>
    </row>
  </sheetData>
  <sheetProtection/>
  <mergeCells count="8">
    <mergeCell ref="A4:B5"/>
    <mergeCell ref="C4:D4"/>
    <mergeCell ref="E4:F4"/>
    <mergeCell ref="G4:H4"/>
    <mergeCell ref="I4:J4"/>
    <mergeCell ref="A42:B42"/>
    <mergeCell ref="A41:B41"/>
    <mergeCell ref="A40:B40"/>
  </mergeCells>
  <printOptions/>
  <pageMargins left="0" right="0" top="0.5905511811023623" bottom="0" header="0.5118110236220472" footer="0.5118110236220472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3.875" style="1" bestFit="1" customWidth="1"/>
    <col min="4" max="4" width="17.25390625" style="1" bestFit="1" customWidth="1"/>
    <col min="5" max="5" width="15.00390625" style="1" bestFit="1" customWidth="1"/>
    <col min="6" max="6" width="17.25390625" style="1" bestFit="1" customWidth="1"/>
    <col min="7" max="7" width="15.00390625" style="1" bestFit="1" customWidth="1"/>
    <col min="8" max="8" width="17.25390625" style="1" bestFit="1" customWidth="1"/>
    <col min="9" max="9" width="13.875" style="1" customWidth="1"/>
    <col min="10" max="10" width="17.25390625" style="1" customWidth="1"/>
    <col min="11" max="16384" width="9.00390625" style="1" customWidth="1"/>
  </cols>
  <sheetData>
    <row r="1" ht="16.5" customHeight="1">
      <c r="A1" s="4" t="s">
        <v>49</v>
      </c>
    </row>
    <row r="2" ht="13.5" customHeight="1"/>
    <row r="3" s="6" customFormat="1" ht="16.5" customHeight="1">
      <c r="A3" s="5" t="s">
        <v>21</v>
      </c>
    </row>
    <row r="4" spans="1:10" s="6" customFormat="1" ht="18.75" customHeight="1">
      <c r="A4" s="61" t="s">
        <v>16</v>
      </c>
      <c r="B4" s="62"/>
      <c r="C4" s="65" t="s">
        <v>17</v>
      </c>
      <c r="D4" s="66"/>
      <c r="E4" s="62" t="s">
        <v>18</v>
      </c>
      <c r="F4" s="54"/>
      <c r="G4" s="65" t="s">
        <v>23</v>
      </c>
      <c r="H4" s="67"/>
      <c r="I4" s="54" t="s">
        <v>20</v>
      </c>
      <c r="J4" s="54"/>
    </row>
    <row r="5" spans="1:10" s="6" customFormat="1" ht="18.75" customHeight="1">
      <c r="A5" s="63"/>
      <c r="B5" s="64"/>
      <c r="C5" s="7" t="s">
        <v>0</v>
      </c>
      <c r="D5" s="29" t="s">
        <v>1</v>
      </c>
      <c r="E5" s="24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</row>
    <row r="6" spans="1:10" s="6" customFormat="1" ht="18.75" customHeight="1">
      <c r="A6" s="9" t="s">
        <v>27</v>
      </c>
      <c r="B6" s="10" t="s">
        <v>2</v>
      </c>
      <c r="C6" s="17">
        <v>36077193</v>
      </c>
      <c r="D6" s="30">
        <v>8172250726</v>
      </c>
      <c r="E6" s="25">
        <v>22806217</v>
      </c>
      <c r="F6" s="18">
        <v>4599952159</v>
      </c>
      <c r="G6" s="18">
        <v>13080660</v>
      </c>
      <c r="H6" s="18">
        <v>3459133903</v>
      </c>
      <c r="I6" s="18">
        <v>190316</v>
      </c>
      <c r="J6" s="18">
        <v>113164664</v>
      </c>
    </row>
    <row r="7" spans="1:10" s="6" customFormat="1" ht="18.75" customHeight="1">
      <c r="A7" s="13" t="s">
        <v>28</v>
      </c>
      <c r="B7" s="34" t="s">
        <v>2</v>
      </c>
      <c r="C7" s="21">
        <v>34965142</v>
      </c>
      <c r="D7" s="32">
        <v>8904399024</v>
      </c>
      <c r="E7" s="27">
        <v>22599027</v>
      </c>
      <c r="F7" s="22">
        <v>5024931775</v>
      </c>
      <c r="G7" s="22">
        <v>12184499</v>
      </c>
      <c r="H7" s="22">
        <v>3769049152</v>
      </c>
      <c r="I7" s="22">
        <v>181616</v>
      </c>
      <c r="J7" s="22">
        <v>110418097</v>
      </c>
    </row>
    <row r="8" spans="1:10" s="6" customFormat="1" ht="18.75" customHeight="1">
      <c r="A8" s="13" t="s">
        <v>29</v>
      </c>
      <c r="B8" s="34" t="s">
        <v>2</v>
      </c>
      <c r="C8" s="21">
        <v>37172419</v>
      </c>
      <c r="D8" s="32">
        <v>9144325732</v>
      </c>
      <c r="E8" s="27">
        <v>23965914</v>
      </c>
      <c r="F8" s="22">
        <v>5178832452</v>
      </c>
      <c r="G8" s="22">
        <v>13045432</v>
      </c>
      <c r="H8" s="22">
        <v>3859056003</v>
      </c>
      <c r="I8" s="22">
        <v>161073</v>
      </c>
      <c r="J8" s="22">
        <v>106437277</v>
      </c>
    </row>
    <row r="9" spans="1:10" s="6" customFormat="1" ht="18.75" customHeight="1">
      <c r="A9" s="13" t="s">
        <v>30</v>
      </c>
      <c r="B9" s="34" t="s">
        <v>2</v>
      </c>
      <c r="C9" s="21">
        <v>36385701</v>
      </c>
      <c r="D9" s="32">
        <v>8780515140</v>
      </c>
      <c r="E9" s="27">
        <v>22349394</v>
      </c>
      <c r="F9" s="22">
        <v>4904473244</v>
      </c>
      <c r="G9" s="22">
        <v>13921098</v>
      </c>
      <c r="H9" s="22">
        <v>3781734788</v>
      </c>
      <c r="I9" s="22">
        <v>115209</v>
      </c>
      <c r="J9" s="22">
        <v>94307108</v>
      </c>
    </row>
    <row r="10" spans="1:10" s="6" customFormat="1" ht="18.75" customHeight="1">
      <c r="A10" s="13" t="s">
        <v>31</v>
      </c>
      <c r="B10" s="34" t="s">
        <v>2</v>
      </c>
      <c r="C10" s="21">
        <v>38886803</v>
      </c>
      <c r="D10" s="32">
        <v>8962114767</v>
      </c>
      <c r="E10" s="27">
        <v>24034669</v>
      </c>
      <c r="F10" s="22">
        <v>5219181578</v>
      </c>
      <c r="G10" s="22">
        <v>14711443</v>
      </c>
      <c r="H10" s="22">
        <v>3632990672</v>
      </c>
      <c r="I10" s="22">
        <v>140691</v>
      </c>
      <c r="J10" s="22">
        <v>109942517</v>
      </c>
    </row>
    <row r="11" spans="1:10" s="6" customFormat="1" ht="18.75" customHeight="1">
      <c r="A11" s="13" t="s">
        <v>32</v>
      </c>
      <c r="B11" s="34" t="s">
        <v>2</v>
      </c>
      <c r="C11" s="21">
        <v>37106656</v>
      </c>
      <c r="D11" s="32">
        <v>9648850968</v>
      </c>
      <c r="E11" s="27">
        <v>24115189</v>
      </c>
      <c r="F11" s="22">
        <v>5846987720</v>
      </c>
      <c r="G11" s="22">
        <v>12866617</v>
      </c>
      <c r="H11" s="22">
        <v>3692743496</v>
      </c>
      <c r="I11" s="22">
        <v>124850</v>
      </c>
      <c r="J11" s="22">
        <v>109119752</v>
      </c>
    </row>
    <row r="12" spans="1:10" s="6" customFormat="1" ht="18.75" customHeight="1">
      <c r="A12" s="13" t="s">
        <v>33</v>
      </c>
      <c r="B12" s="34" t="s">
        <v>2</v>
      </c>
      <c r="C12" s="21">
        <v>39101590</v>
      </c>
      <c r="D12" s="32">
        <v>9716172206</v>
      </c>
      <c r="E12" s="27">
        <v>26336380</v>
      </c>
      <c r="F12" s="22">
        <v>5979255504</v>
      </c>
      <c r="G12" s="22">
        <v>12667346</v>
      </c>
      <c r="H12" s="22">
        <v>3639476310</v>
      </c>
      <c r="I12" s="22">
        <v>97864</v>
      </c>
      <c r="J12" s="22">
        <v>97440392</v>
      </c>
    </row>
    <row r="13" spans="1:10" s="6" customFormat="1" ht="18.75" customHeight="1">
      <c r="A13" s="13" t="s">
        <v>34</v>
      </c>
      <c r="B13" s="34" t="s">
        <v>2</v>
      </c>
      <c r="C13" s="21">
        <v>39158455</v>
      </c>
      <c r="D13" s="32">
        <v>10002776873</v>
      </c>
      <c r="E13" s="37">
        <v>25966119</v>
      </c>
      <c r="F13" s="22">
        <v>6156588849</v>
      </c>
      <c r="G13" s="22">
        <v>13100052</v>
      </c>
      <c r="H13" s="22">
        <v>3754990558</v>
      </c>
      <c r="I13" s="22">
        <v>92284</v>
      </c>
      <c r="J13" s="22">
        <v>91197466</v>
      </c>
    </row>
    <row r="14" spans="1:10" s="6" customFormat="1" ht="18.75" customHeight="1" thickBot="1">
      <c r="A14" s="11" t="s">
        <v>35</v>
      </c>
      <c r="B14" s="12" t="s">
        <v>2</v>
      </c>
      <c r="C14" s="19">
        <f>SUM(C15:C26)</f>
        <v>38897715</v>
      </c>
      <c r="D14" s="31">
        <f>SUM(D15:D26)</f>
        <v>9976598517</v>
      </c>
      <c r="E14" s="36">
        <v>25930778</v>
      </c>
      <c r="F14" s="20">
        <f>SUM(F15:F26)</f>
        <v>6095559897</v>
      </c>
      <c r="G14" s="20">
        <v>12864748</v>
      </c>
      <c r="H14" s="20">
        <f>SUM(H15:H26)</f>
        <v>3790970896</v>
      </c>
      <c r="I14" s="20">
        <v>102189</v>
      </c>
      <c r="J14" s="20">
        <f>SUM(J15:J26)</f>
        <v>90067724</v>
      </c>
    </row>
    <row r="15" spans="1:10" s="6" customFormat="1" ht="16.5" customHeight="1" thickTop="1">
      <c r="A15" s="13" t="s">
        <v>35</v>
      </c>
      <c r="B15" s="14" t="s">
        <v>3</v>
      </c>
      <c r="C15" s="21">
        <f aca="true" t="shared" si="0" ref="C15:C26">E15+G15+I15</f>
        <v>2342794</v>
      </c>
      <c r="D15" s="32">
        <f aca="true" t="shared" si="1" ref="D15:D26">F15+H15+J15</f>
        <v>667922479</v>
      </c>
      <c r="E15" s="27">
        <v>1675399</v>
      </c>
      <c r="F15" s="22">
        <v>448049900</v>
      </c>
      <c r="G15" s="22">
        <v>647862</v>
      </c>
      <c r="H15" s="22">
        <v>202867233</v>
      </c>
      <c r="I15" s="22">
        <v>19533</v>
      </c>
      <c r="J15" s="22">
        <v>17005346</v>
      </c>
    </row>
    <row r="16" spans="1:10" s="6" customFormat="1" ht="16.5" customHeight="1">
      <c r="A16" s="13"/>
      <c r="B16" s="14" t="s">
        <v>4</v>
      </c>
      <c r="C16" s="21">
        <f t="shared" si="0"/>
        <v>2759080</v>
      </c>
      <c r="D16" s="32">
        <f t="shared" si="1"/>
        <v>682113820</v>
      </c>
      <c r="E16" s="27">
        <v>1904933</v>
      </c>
      <c r="F16" s="22">
        <v>437683254</v>
      </c>
      <c r="G16" s="22">
        <v>843750</v>
      </c>
      <c r="H16" s="22">
        <v>238069016</v>
      </c>
      <c r="I16" s="22">
        <v>10397</v>
      </c>
      <c r="J16" s="22">
        <v>6361550</v>
      </c>
    </row>
    <row r="17" spans="1:10" s="6" customFormat="1" ht="16.5" customHeight="1">
      <c r="A17" s="13"/>
      <c r="B17" s="14" t="s">
        <v>5</v>
      </c>
      <c r="C17" s="21">
        <f t="shared" si="0"/>
        <v>3068483</v>
      </c>
      <c r="D17" s="32">
        <f t="shared" si="1"/>
        <v>732540311</v>
      </c>
      <c r="E17" s="27">
        <v>2188369</v>
      </c>
      <c r="F17" s="22">
        <v>477748114</v>
      </c>
      <c r="G17" s="22">
        <v>874430</v>
      </c>
      <c r="H17" s="22">
        <v>251193513</v>
      </c>
      <c r="I17" s="22">
        <v>5684</v>
      </c>
      <c r="J17" s="22">
        <v>3598684</v>
      </c>
    </row>
    <row r="18" spans="1:10" s="6" customFormat="1" ht="16.5" customHeight="1">
      <c r="A18" s="13"/>
      <c r="B18" s="14" t="s">
        <v>6</v>
      </c>
      <c r="C18" s="21">
        <f t="shared" si="0"/>
        <v>2844114</v>
      </c>
      <c r="D18" s="32">
        <f t="shared" si="1"/>
        <v>718980317</v>
      </c>
      <c r="E18" s="27">
        <v>2141786</v>
      </c>
      <c r="F18" s="22">
        <v>504209677</v>
      </c>
      <c r="G18" s="22">
        <v>699194</v>
      </c>
      <c r="H18" s="22">
        <v>212497856</v>
      </c>
      <c r="I18" s="22">
        <v>3134</v>
      </c>
      <c r="J18" s="22">
        <v>2272784</v>
      </c>
    </row>
    <row r="19" spans="1:10" s="6" customFormat="1" ht="16.5" customHeight="1">
      <c r="A19" s="13"/>
      <c r="B19" s="14" t="s">
        <v>7</v>
      </c>
      <c r="C19" s="21">
        <f t="shared" si="0"/>
        <v>2951103</v>
      </c>
      <c r="D19" s="32">
        <f t="shared" si="1"/>
        <v>715297546</v>
      </c>
      <c r="E19" s="27">
        <v>2285681</v>
      </c>
      <c r="F19" s="22">
        <v>496352215</v>
      </c>
      <c r="G19" s="22">
        <v>662610</v>
      </c>
      <c r="H19" s="22">
        <v>217072541</v>
      </c>
      <c r="I19" s="22">
        <v>2812</v>
      </c>
      <c r="J19" s="22">
        <v>1872790</v>
      </c>
    </row>
    <row r="20" spans="1:10" s="6" customFormat="1" ht="16.5" customHeight="1">
      <c r="A20" s="13"/>
      <c r="B20" s="14" t="s">
        <v>8</v>
      </c>
      <c r="C20" s="21">
        <f t="shared" si="0"/>
        <v>2907077</v>
      </c>
      <c r="D20" s="32">
        <f t="shared" si="1"/>
        <v>786210679</v>
      </c>
      <c r="E20" s="27">
        <v>2166454</v>
      </c>
      <c r="F20" s="22">
        <v>502030437</v>
      </c>
      <c r="G20" s="22">
        <v>735990</v>
      </c>
      <c r="H20" s="22">
        <v>281658544</v>
      </c>
      <c r="I20" s="22">
        <v>4633</v>
      </c>
      <c r="J20" s="22">
        <v>2521698</v>
      </c>
    </row>
    <row r="21" spans="1:10" s="6" customFormat="1" ht="16.5" customHeight="1">
      <c r="A21" s="13"/>
      <c r="B21" s="14" t="s">
        <v>9</v>
      </c>
      <c r="C21" s="21">
        <f t="shared" si="0"/>
        <v>4075916</v>
      </c>
      <c r="D21" s="32">
        <f t="shared" si="1"/>
        <v>1171229335</v>
      </c>
      <c r="E21" s="27">
        <v>2428664</v>
      </c>
      <c r="F21" s="22">
        <v>590534410</v>
      </c>
      <c r="G21" s="22">
        <v>1642876</v>
      </c>
      <c r="H21" s="22">
        <v>576915215</v>
      </c>
      <c r="I21" s="22">
        <v>4376</v>
      </c>
      <c r="J21" s="22">
        <v>3779710</v>
      </c>
    </row>
    <row r="22" spans="1:10" s="6" customFormat="1" ht="16.5" customHeight="1">
      <c r="A22" s="13"/>
      <c r="B22" s="14" t="s">
        <v>10</v>
      </c>
      <c r="C22" s="21">
        <f t="shared" si="0"/>
        <v>4345274</v>
      </c>
      <c r="D22" s="32">
        <f t="shared" si="1"/>
        <v>1073277253</v>
      </c>
      <c r="E22" s="27">
        <v>2690707</v>
      </c>
      <c r="F22" s="22">
        <v>583873462</v>
      </c>
      <c r="G22" s="22">
        <v>1651813</v>
      </c>
      <c r="H22" s="22">
        <v>487034379</v>
      </c>
      <c r="I22" s="22">
        <v>2754</v>
      </c>
      <c r="J22" s="22">
        <v>2369412</v>
      </c>
    </row>
    <row r="23" spans="1:10" s="6" customFormat="1" ht="16.5" customHeight="1">
      <c r="A23" s="13"/>
      <c r="B23" s="14" t="s">
        <v>11</v>
      </c>
      <c r="C23" s="21">
        <f t="shared" si="0"/>
        <v>3310062</v>
      </c>
      <c r="D23" s="32">
        <f t="shared" si="1"/>
        <v>872332340</v>
      </c>
      <c r="E23" s="27">
        <v>2160598</v>
      </c>
      <c r="F23" s="22">
        <v>549284599</v>
      </c>
      <c r="G23" s="22">
        <v>1147037</v>
      </c>
      <c r="H23" s="22">
        <v>321030578</v>
      </c>
      <c r="I23" s="22">
        <v>2427</v>
      </c>
      <c r="J23" s="22">
        <v>2017163</v>
      </c>
    </row>
    <row r="24" spans="1:10" s="6" customFormat="1" ht="16.5" customHeight="1">
      <c r="A24" s="13"/>
      <c r="B24" s="14" t="s">
        <v>12</v>
      </c>
      <c r="C24" s="21">
        <f t="shared" si="0"/>
        <v>3645251</v>
      </c>
      <c r="D24" s="32">
        <f t="shared" si="1"/>
        <v>812899348</v>
      </c>
      <c r="E24" s="27">
        <v>2393535</v>
      </c>
      <c r="F24" s="22">
        <v>530544828</v>
      </c>
      <c r="G24" s="22">
        <v>1247118</v>
      </c>
      <c r="H24" s="22">
        <v>279296921</v>
      </c>
      <c r="I24" s="22">
        <v>4598</v>
      </c>
      <c r="J24" s="22">
        <v>3057599</v>
      </c>
    </row>
    <row r="25" spans="1:10" s="6" customFormat="1" ht="16.5" customHeight="1">
      <c r="A25" s="13"/>
      <c r="B25" s="14" t="s">
        <v>13</v>
      </c>
      <c r="C25" s="21">
        <f t="shared" si="0"/>
        <v>3128983</v>
      </c>
      <c r="D25" s="32">
        <f t="shared" si="1"/>
        <v>755279921</v>
      </c>
      <c r="E25" s="27">
        <v>1915837</v>
      </c>
      <c r="F25" s="22">
        <v>459736722</v>
      </c>
      <c r="G25" s="22">
        <v>1195696</v>
      </c>
      <c r="H25" s="22">
        <v>288602189</v>
      </c>
      <c r="I25" s="22">
        <v>17450</v>
      </c>
      <c r="J25" s="22">
        <v>6941010</v>
      </c>
    </row>
    <row r="26" spans="1:10" s="6" customFormat="1" ht="16.5" customHeight="1">
      <c r="A26" s="15"/>
      <c r="B26" s="16" t="s">
        <v>14</v>
      </c>
      <c r="C26" s="23">
        <f t="shared" si="0"/>
        <v>3519578</v>
      </c>
      <c r="D26" s="33">
        <f t="shared" si="1"/>
        <v>988515168</v>
      </c>
      <c r="E26" s="28">
        <v>1978816</v>
      </c>
      <c r="F26" s="23">
        <v>515512279</v>
      </c>
      <c r="G26" s="23">
        <v>1516373</v>
      </c>
      <c r="H26" s="23">
        <v>434732911</v>
      </c>
      <c r="I26" s="23">
        <v>24389</v>
      </c>
      <c r="J26" s="23">
        <v>38269978</v>
      </c>
    </row>
    <row r="27" s="6" customFormat="1" ht="16.5" customHeight="1">
      <c r="A27" s="6" t="s">
        <v>15</v>
      </c>
    </row>
    <row r="28" s="6" customFormat="1" ht="16.5" customHeight="1">
      <c r="A28" s="6" t="s">
        <v>22</v>
      </c>
    </row>
    <row r="29" s="2" customFormat="1" ht="15" customHeight="1"/>
    <row r="30" s="2" customFormat="1" ht="15" customHeight="1">
      <c r="C30" s="35"/>
    </row>
    <row r="31" ht="12.75">
      <c r="E31" s="3"/>
    </row>
  </sheetData>
  <sheetProtection/>
  <mergeCells count="5">
    <mergeCell ref="I4:J4"/>
    <mergeCell ref="A4:B5"/>
    <mergeCell ref="C4:D4"/>
    <mergeCell ref="E4:F4"/>
    <mergeCell ref="G4:H4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3.875" style="1" bestFit="1" customWidth="1"/>
    <col min="4" max="4" width="17.25390625" style="1" bestFit="1" customWidth="1"/>
    <col min="5" max="5" width="15.00390625" style="1" bestFit="1" customWidth="1"/>
    <col min="6" max="6" width="17.25390625" style="1" bestFit="1" customWidth="1"/>
    <col min="7" max="7" width="15.00390625" style="1" bestFit="1" customWidth="1"/>
    <col min="8" max="8" width="17.25390625" style="1" bestFit="1" customWidth="1"/>
    <col min="9" max="9" width="13.875" style="1" customWidth="1"/>
    <col min="10" max="10" width="17.25390625" style="1" customWidth="1"/>
    <col min="11" max="16384" width="9.00390625" style="1" customWidth="1"/>
  </cols>
  <sheetData>
    <row r="1" ht="16.5" customHeight="1">
      <c r="A1" s="4" t="s">
        <v>50</v>
      </c>
    </row>
    <row r="2" ht="13.5" customHeight="1"/>
    <row r="3" s="6" customFormat="1" ht="16.5" customHeight="1">
      <c r="A3" s="5" t="s">
        <v>21</v>
      </c>
    </row>
    <row r="4" spans="1:10" s="6" customFormat="1" ht="18.75" customHeight="1">
      <c r="A4" s="61" t="s">
        <v>16</v>
      </c>
      <c r="B4" s="62"/>
      <c r="C4" s="65" t="s">
        <v>17</v>
      </c>
      <c r="D4" s="66"/>
      <c r="E4" s="62" t="s">
        <v>18</v>
      </c>
      <c r="F4" s="54"/>
      <c r="G4" s="65" t="s">
        <v>23</v>
      </c>
      <c r="H4" s="67"/>
      <c r="I4" s="54" t="s">
        <v>20</v>
      </c>
      <c r="J4" s="54"/>
    </row>
    <row r="5" spans="1:10" s="6" customFormat="1" ht="18.75" customHeight="1">
      <c r="A5" s="63"/>
      <c r="B5" s="64"/>
      <c r="C5" s="7" t="s">
        <v>0</v>
      </c>
      <c r="D5" s="29" t="s">
        <v>1</v>
      </c>
      <c r="E5" s="24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</row>
    <row r="6" spans="1:10" s="6" customFormat="1" ht="18.75" customHeight="1">
      <c r="A6" s="9" t="s">
        <v>27</v>
      </c>
      <c r="B6" s="10" t="s">
        <v>2</v>
      </c>
      <c r="C6" s="17">
        <v>36077193</v>
      </c>
      <c r="D6" s="30">
        <v>8172250726</v>
      </c>
      <c r="E6" s="25">
        <v>22806217</v>
      </c>
      <c r="F6" s="18">
        <v>4599952159</v>
      </c>
      <c r="G6" s="18">
        <v>13080660</v>
      </c>
      <c r="H6" s="18">
        <v>3459133903</v>
      </c>
      <c r="I6" s="18">
        <v>190316</v>
      </c>
      <c r="J6" s="18">
        <v>113164664</v>
      </c>
    </row>
    <row r="7" spans="1:10" s="6" customFormat="1" ht="18.75" customHeight="1">
      <c r="A7" s="13" t="s">
        <v>28</v>
      </c>
      <c r="B7" s="34" t="s">
        <v>2</v>
      </c>
      <c r="C7" s="21">
        <v>34965142</v>
      </c>
      <c r="D7" s="32">
        <v>8904399024</v>
      </c>
      <c r="E7" s="27">
        <v>22599027</v>
      </c>
      <c r="F7" s="22">
        <v>5024931775</v>
      </c>
      <c r="G7" s="22">
        <v>12184499</v>
      </c>
      <c r="H7" s="22">
        <v>3769049152</v>
      </c>
      <c r="I7" s="22">
        <v>181616</v>
      </c>
      <c r="J7" s="22">
        <v>110418097</v>
      </c>
    </row>
    <row r="8" spans="1:10" s="6" customFormat="1" ht="18.75" customHeight="1">
      <c r="A8" s="13" t="s">
        <v>29</v>
      </c>
      <c r="B8" s="34" t="s">
        <v>2</v>
      </c>
      <c r="C8" s="21">
        <v>37172419</v>
      </c>
      <c r="D8" s="32">
        <v>9144325732</v>
      </c>
      <c r="E8" s="27">
        <v>23965914</v>
      </c>
      <c r="F8" s="22">
        <v>5178832452</v>
      </c>
      <c r="G8" s="22">
        <v>13045432</v>
      </c>
      <c r="H8" s="22">
        <v>3859056003</v>
      </c>
      <c r="I8" s="22">
        <v>161073</v>
      </c>
      <c r="J8" s="22">
        <v>106437277</v>
      </c>
    </row>
    <row r="9" spans="1:10" s="6" customFormat="1" ht="18.75" customHeight="1">
      <c r="A9" s="13" t="s">
        <v>30</v>
      </c>
      <c r="B9" s="34" t="s">
        <v>2</v>
      </c>
      <c r="C9" s="21">
        <v>36385701</v>
      </c>
      <c r="D9" s="32">
        <v>8780515140</v>
      </c>
      <c r="E9" s="27">
        <v>22349394</v>
      </c>
      <c r="F9" s="22">
        <v>4904473244</v>
      </c>
      <c r="G9" s="22">
        <v>13921098</v>
      </c>
      <c r="H9" s="22">
        <v>3781734788</v>
      </c>
      <c r="I9" s="22">
        <v>115209</v>
      </c>
      <c r="J9" s="22">
        <v>94307108</v>
      </c>
    </row>
    <row r="10" spans="1:10" s="6" customFormat="1" ht="18.75" customHeight="1">
      <c r="A10" s="13" t="s">
        <v>31</v>
      </c>
      <c r="B10" s="34" t="s">
        <v>2</v>
      </c>
      <c r="C10" s="21">
        <v>38886803</v>
      </c>
      <c r="D10" s="32">
        <v>8962114767</v>
      </c>
      <c r="E10" s="27">
        <v>24034669</v>
      </c>
      <c r="F10" s="22">
        <v>5219181578</v>
      </c>
      <c r="G10" s="22">
        <v>14711443</v>
      </c>
      <c r="H10" s="22">
        <v>3632990672</v>
      </c>
      <c r="I10" s="22">
        <v>140691</v>
      </c>
      <c r="J10" s="22">
        <v>109942517</v>
      </c>
    </row>
    <row r="11" spans="1:10" s="6" customFormat="1" ht="18.75" customHeight="1">
      <c r="A11" s="13" t="s">
        <v>32</v>
      </c>
      <c r="B11" s="34" t="s">
        <v>2</v>
      </c>
      <c r="C11" s="21">
        <v>37106656</v>
      </c>
      <c r="D11" s="32">
        <v>9648850968</v>
      </c>
      <c r="E11" s="27">
        <v>24115189</v>
      </c>
      <c r="F11" s="22">
        <v>5846987720</v>
      </c>
      <c r="G11" s="22">
        <v>12866617</v>
      </c>
      <c r="H11" s="22">
        <v>3692743496</v>
      </c>
      <c r="I11" s="22">
        <v>124850</v>
      </c>
      <c r="J11" s="22">
        <v>109119752</v>
      </c>
    </row>
    <row r="12" spans="1:10" s="6" customFormat="1" ht="18.75" customHeight="1">
      <c r="A12" s="13" t="s">
        <v>33</v>
      </c>
      <c r="B12" s="34" t="s">
        <v>2</v>
      </c>
      <c r="C12" s="21">
        <v>39101590</v>
      </c>
      <c r="D12" s="32">
        <v>9716172206</v>
      </c>
      <c r="E12" s="27">
        <v>26336380</v>
      </c>
      <c r="F12" s="22">
        <v>5979255504</v>
      </c>
      <c r="G12" s="22">
        <v>12667346</v>
      </c>
      <c r="H12" s="22">
        <v>3639476310</v>
      </c>
      <c r="I12" s="22">
        <v>97864</v>
      </c>
      <c r="J12" s="22">
        <v>97440392</v>
      </c>
    </row>
    <row r="13" spans="1:10" s="6" customFormat="1" ht="18.75" customHeight="1" thickBot="1">
      <c r="A13" s="11" t="s">
        <v>34</v>
      </c>
      <c r="B13" s="12" t="s">
        <v>2</v>
      </c>
      <c r="C13" s="19">
        <v>39158455</v>
      </c>
      <c r="D13" s="31">
        <f aca="true" t="shared" si="0" ref="D13:J13">SUM(D14:D25)</f>
        <v>10002776873</v>
      </c>
      <c r="E13" s="36">
        <v>25966119</v>
      </c>
      <c r="F13" s="20">
        <f t="shared" si="0"/>
        <v>6156588849</v>
      </c>
      <c r="G13" s="20">
        <v>13100052</v>
      </c>
      <c r="H13" s="20">
        <f t="shared" si="0"/>
        <v>3754990558</v>
      </c>
      <c r="I13" s="20">
        <v>92284</v>
      </c>
      <c r="J13" s="20">
        <f t="shared" si="0"/>
        <v>91197466</v>
      </c>
    </row>
    <row r="14" spans="1:10" s="6" customFormat="1" ht="16.5" customHeight="1" thickTop="1">
      <c r="A14" s="13" t="s">
        <v>34</v>
      </c>
      <c r="B14" s="14" t="s">
        <v>3</v>
      </c>
      <c r="C14" s="21">
        <f aca="true" t="shared" si="1" ref="C14:C25">E14+G14+I14</f>
        <v>2252180</v>
      </c>
      <c r="D14" s="32">
        <f aca="true" t="shared" si="2" ref="D14:D25">F14+H14+J14</f>
        <v>638735489</v>
      </c>
      <c r="E14" s="27">
        <v>1673461</v>
      </c>
      <c r="F14" s="22">
        <v>435563558</v>
      </c>
      <c r="G14" s="22">
        <v>567061</v>
      </c>
      <c r="H14" s="22">
        <v>191497966</v>
      </c>
      <c r="I14" s="22">
        <v>11658</v>
      </c>
      <c r="J14" s="22">
        <v>11673965</v>
      </c>
    </row>
    <row r="15" spans="1:10" s="6" customFormat="1" ht="16.5" customHeight="1">
      <c r="A15" s="13"/>
      <c r="B15" s="14" t="s">
        <v>4</v>
      </c>
      <c r="C15" s="21">
        <f t="shared" si="1"/>
        <v>2685555</v>
      </c>
      <c r="D15" s="32">
        <f t="shared" si="2"/>
        <v>749725614</v>
      </c>
      <c r="E15" s="27">
        <v>1823574</v>
      </c>
      <c r="F15" s="22">
        <v>486805677</v>
      </c>
      <c r="G15" s="22">
        <v>849303</v>
      </c>
      <c r="H15" s="22">
        <v>254590089</v>
      </c>
      <c r="I15" s="22">
        <v>12678</v>
      </c>
      <c r="J15" s="22">
        <v>8329848</v>
      </c>
    </row>
    <row r="16" spans="1:10" s="6" customFormat="1" ht="16.5" customHeight="1">
      <c r="A16" s="13"/>
      <c r="B16" s="14" t="s">
        <v>5</v>
      </c>
      <c r="C16" s="21">
        <f t="shared" si="1"/>
        <v>2703469</v>
      </c>
      <c r="D16" s="32">
        <f t="shared" si="2"/>
        <v>811387216</v>
      </c>
      <c r="E16" s="27">
        <v>1949276</v>
      </c>
      <c r="F16" s="22">
        <v>561414787</v>
      </c>
      <c r="G16" s="22">
        <v>749855</v>
      </c>
      <c r="H16" s="22">
        <v>247404299</v>
      </c>
      <c r="I16" s="22">
        <v>4338</v>
      </c>
      <c r="J16" s="22">
        <v>2568130</v>
      </c>
    </row>
    <row r="17" spans="1:10" s="6" customFormat="1" ht="16.5" customHeight="1">
      <c r="A17" s="13"/>
      <c r="B17" s="14" t="s">
        <v>6</v>
      </c>
      <c r="C17" s="21">
        <f t="shared" si="1"/>
        <v>2661869</v>
      </c>
      <c r="D17" s="32">
        <f t="shared" si="2"/>
        <v>739377581</v>
      </c>
      <c r="E17" s="27">
        <v>1972010</v>
      </c>
      <c r="F17" s="22">
        <v>526420177</v>
      </c>
      <c r="G17" s="22">
        <v>687371</v>
      </c>
      <c r="H17" s="22">
        <v>211186517</v>
      </c>
      <c r="I17" s="22">
        <v>2488</v>
      </c>
      <c r="J17" s="22">
        <v>1770887</v>
      </c>
    </row>
    <row r="18" spans="1:10" s="6" customFormat="1" ht="16.5" customHeight="1">
      <c r="A18" s="13"/>
      <c r="B18" s="14" t="s">
        <v>7</v>
      </c>
      <c r="C18" s="21">
        <f t="shared" si="1"/>
        <v>2591879</v>
      </c>
      <c r="D18" s="32">
        <f t="shared" si="2"/>
        <v>736506988</v>
      </c>
      <c r="E18" s="27">
        <v>1968906</v>
      </c>
      <c r="F18" s="22">
        <v>524587121</v>
      </c>
      <c r="G18" s="22">
        <v>619223</v>
      </c>
      <c r="H18" s="22">
        <v>209695907</v>
      </c>
      <c r="I18" s="22">
        <v>3750</v>
      </c>
      <c r="J18" s="22">
        <v>2223960</v>
      </c>
    </row>
    <row r="19" spans="1:10" s="6" customFormat="1" ht="16.5" customHeight="1">
      <c r="A19" s="13"/>
      <c r="B19" s="14" t="s">
        <v>8</v>
      </c>
      <c r="C19" s="21">
        <f t="shared" si="1"/>
        <v>3345008</v>
      </c>
      <c r="D19" s="32">
        <f t="shared" si="2"/>
        <v>890431683</v>
      </c>
      <c r="E19" s="27">
        <v>2278417</v>
      </c>
      <c r="F19" s="22">
        <v>529206416</v>
      </c>
      <c r="G19" s="22">
        <v>1063265</v>
      </c>
      <c r="H19" s="22">
        <v>358617278</v>
      </c>
      <c r="I19" s="22">
        <v>3326</v>
      </c>
      <c r="J19" s="22">
        <v>2607989</v>
      </c>
    </row>
    <row r="20" spans="1:10" s="6" customFormat="1" ht="16.5" customHeight="1">
      <c r="A20" s="13"/>
      <c r="B20" s="14" t="s">
        <v>9</v>
      </c>
      <c r="C20" s="21">
        <f t="shared" si="1"/>
        <v>4217055</v>
      </c>
      <c r="D20" s="32">
        <f t="shared" si="2"/>
        <v>1137973004</v>
      </c>
      <c r="E20" s="27">
        <v>2492176</v>
      </c>
      <c r="F20" s="22">
        <v>589362755</v>
      </c>
      <c r="G20" s="22">
        <v>1720144</v>
      </c>
      <c r="H20" s="22">
        <v>544569972</v>
      </c>
      <c r="I20" s="22">
        <v>4735</v>
      </c>
      <c r="J20" s="22">
        <v>4040277</v>
      </c>
    </row>
    <row r="21" spans="1:10" s="6" customFormat="1" ht="16.5" customHeight="1">
      <c r="A21" s="13"/>
      <c r="B21" s="14" t="s">
        <v>10</v>
      </c>
      <c r="C21" s="21">
        <f t="shared" si="1"/>
        <v>4610738</v>
      </c>
      <c r="D21" s="32">
        <f t="shared" si="2"/>
        <v>1049290371</v>
      </c>
      <c r="E21" s="27">
        <v>2952677</v>
      </c>
      <c r="F21" s="22">
        <v>561073516</v>
      </c>
      <c r="G21" s="22">
        <v>1654987</v>
      </c>
      <c r="H21" s="22">
        <v>485893879</v>
      </c>
      <c r="I21" s="22">
        <v>3074</v>
      </c>
      <c r="J21" s="22">
        <v>2322976</v>
      </c>
    </row>
    <row r="22" spans="1:10" s="6" customFormat="1" ht="16.5" customHeight="1">
      <c r="A22" s="13"/>
      <c r="B22" s="14" t="s">
        <v>11</v>
      </c>
      <c r="C22" s="21">
        <f t="shared" si="1"/>
        <v>3521668</v>
      </c>
      <c r="D22" s="32">
        <f t="shared" si="2"/>
        <v>792377558</v>
      </c>
      <c r="E22" s="27">
        <v>2443324</v>
      </c>
      <c r="F22" s="22">
        <v>487602026</v>
      </c>
      <c r="G22" s="22">
        <v>1075929</v>
      </c>
      <c r="H22" s="22">
        <v>302738124</v>
      </c>
      <c r="I22" s="22">
        <v>2415</v>
      </c>
      <c r="J22" s="22">
        <v>2037408</v>
      </c>
    </row>
    <row r="23" spans="1:10" s="6" customFormat="1" ht="16.5" customHeight="1">
      <c r="A23" s="13"/>
      <c r="B23" s="14" t="s">
        <v>12</v>
      </c>
      <c r="C23" s="21">
        <f t="shared" si="1"/>
        <v>3969404</v>
      </c>
      <c r="D23" s="32">
        <f t="shared" si="2"/>
        <v>820696155</v>
      </c>
      <c r="E23" s="27">
        <v>2544753</v>
      </c>
      <c r="F23" s="22">
        <v>519878430</v>
      </c>
      <c r="G23" s="22">
        <v>1421003</v>
      </c>
      <c r="H23" s="22">
        <v>297652793</v>
      </c>
      <c r="I23" s="22">
        <v>3648</v>
      </c>
      <c r="J23" s="22">
        <v>3164932</v>
      </c>
    </row>
    <row r="24" spans="1:10" s="6" customFormat="1" ht="16.5" customHeight="1">
      <c r="A24" s="13"/>
      <c r="B24" s="14" t="s">
        <v>13</v>
      </c>
      <c r="C24" s="21">
        <f t="shared" si="1"/>
        <v>3132774</v>
      </c>
      <c r="D24" s="32">
        <f t="shared" si="2"/>
        <v>670004703</v>
      </c>
      <c r="E24" s="27">
        <v>1912999</v>
      </c>
      <c r="F24" s="22">
        <v>408444501</v>
      </c>
      <c r="G24" s="22">
        <v>1212362</v>
      </c>
      <c r="H24" s="22">
        <v>255024260</v>
      </c>
      <c r="I24" s="22">
        <v>7413</v>
      </c>
      <c r="J24" s="22">
        <v>6535942</v>
      </c>
    </row>
    <row r="25" spans="1:10" s="6" customFormat="1" ht="16.5" customHeight="1">
      <c r="A25" s="15"/>
      <c r="B25" s="16" t="s">
        <v>14</v>
      </c>
      <c r="C25" s="23">
        <f t="shared" si="1"/>
        <v>3466857</v>
      </c>
      <c r="D25" s="33">
        <f t="shared" si="2"/>
        <v>966270511</v>
      </c>
      <c r="E25" s="28">
        <v>1954545</v>
      </c>
      <c r="F25" s="23">
        <v>526229885</v>
      </c>
      <c r="G25" s="23">
        <v>1479550</v>
      </c>
      <c r="H25" s="23">
        <v>396119474</v>
      </c>
      <c r="I25" s="23">
        <v>32762</v>
      </c>
      <c r="J25" s="23">
        <v>43921152</v>
      </c>
    </row>
    <row r="26" s="6" customFormat="1" ht="16.5" customHeight="1">
      <c r="A26" s="6" t="s">
        <v>15</v>
      </c>
    </row>
    <row r="27" s="6" customFormat="1" ht="16.5" customHeight="1">
      <c r="A27" s="6" t="s">
        <v>22</v>
      </c>
    </row>
    <row r="28" s="2" customFormat="1" ht="15" customHeight="1"/>
    <row r="29" s="2" customFormat="1" ht="15" customHeight="1">
      <c r="C29" s="35"/>
    </row>
    <row r="30" ht="12.75">
      <c r="E30" s="3"/>
    </row>
  </sheetData>
  <sheetProtection/>
  <mergeCells count="5">
    <mergeCell ref="I4:J4"/>
    <mergeCell ref="A4:B5"/>
    <mergeCell ref="C4:D4"/>
    <mergeCell ref="E4:F4"/>
    <mergeCell ref="G4:H4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3.875" style="1" bestFit="1" customWidth="1"/>
    <col min="4" max="4" width="17.25390625" style="1" bestFit="1" customWidth="1"/>
    <col min="5" max="5" width="15.00390625" style="1" bestFit="1" customWidth="1"/>
    <col min="6" max="6" width="17.25390625" style="1" bestFit="1" customWidth="1"/>
    <col min="7" max="7" width="15.00390625" style="1" bestFit="1" customWidth="1"/>
    <col min="8" max="8" width="17.25390625" style="1" bestFit="1" customWidth="1"/>
    <col min="9" max="9" width="13.875" style="1" customWidth="1"/>
    <col min="10" max="10" width="17.25390625" style="1" customWidth="1"/>
    <col min="11" max="16384" width="9.00390625" style="1" customWidth="1"/>
  </cols>
  <sheetData>
    <row r="1" ht="16.5" customHeight="1">
      <c r="A1" s="4" t="s">
        <v>51</v>
      </c>
    </row>
    <row r="2" ht="13.5" customHeight="1"/>
    <row r="3" s="6" customFormat="1" ht="16.5" customHeight="1">
      <c r="A3" s="5" t="s">
        <v>21</v>
      </c>
    </row>
    <row r="4" spans="1:10" s="6" customFormat="1" ht="18.75" customHeight="1">
      <c r="A4" s="61" t="s">
        <v>16</v>
      </c>
      <c r="B4" s="62"/>
      <c r="C4" s="65" t="s">
        <v>17</v>
      </c>
      <c r="D4" s="66"/>
      <c r="E4" s="62" t="s">
        <v>18</v>
      </c>
      <c r="F4" s="54"/>
      <c r="G4" s="65" t="s">
        <v>23</v>
      </c>
      <c r="H4" s="67"/>
      <c r="I4" s="54" t="s">
        <v>20</v>
      </c>
      <c r="J4" s="54"/>
    </row>
    <row r="5" spans="1:10" s="6" customFormat="1" ht="18.75" customHeight="1">
      <c r="A5" s="63"/>
      <c r="B5" s="64"/>
      <c r="C5" s="7" t="s">
        <v>0</v>
      </c>
      <c r="D5" s="29" t="s">
        <v>1</v>
      </c>
      <c r="E5" s="24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</row>
    <row r="6" spans="1:10" s="6" customFormat="1" ht="18.75" customHeight="1">
      <c r="A6" s="9" t="s">
        <v>27</v>
      </c>
      <c r="B6" s="10" t="s">
        <v>2</v>
      </c>
      <c r="C6" s="17">
        <v>36077193</v>
      </c>
      <c r="D6" s="30">
        <v>8172250726</v>
      </c>
      <c r="E6" s="25">
        <v>22806217</v>
      </c>
      <c r="F6" s="18">
        <v>4599952159</v>
      </c>
      <c r="G6" s="18">
        <v>13080660</v>
      </c>
      <c r="H6" s="18">
        <v>3459133903</v>
      </c>
      <c r="I6" s="18">
        <v>190316</v>
      </c>
      <c r="J6" s="18">
        <v>113164664</v>
      </c>
    </row>
    <row r="7" spans="1:10" s="6" customFormat="1" ht="18.75" customHeight="1">
      <c r="A7" s="13" t="s">
        <v>28</v>
      </c>
      <c r="B7" s="34" t="s">
        <v>2</v>
      </c>
      <c r="C7" s="21">
        <v>34965142</v>
      </c>
      <c r="D7" s="32">
        <v>8904399024</v>
      </c>
      <c r="E7" s="27">
        <v>22599027</v>
      </c>
      <c r="F7" s="22">
        <v>5024931775</v>
      </c>
      <c r="G7" s="22">
        <v>12184499</v>
      </c>
      <c r="H7" s="22">
        <v>3769049152</v>
      </c>
      <c r="I7" s="22">
        <v>181616</v>
      </c>
      <c r="J7" s="22">
        <v>110418097</v>
      </c>
    </row>
    <row r="8" spans="1:10" s="6" customFormat="1" ht="18.75" customHeight="1">
      <c r="A8" s="13" t="s">
        <v>29</v>
      </c>
      <c r="B8" s="34" t="s">
        <v>2</v>
      </c>
      <c r="C8" s="21">
        <v>37172419</v>
      </c>
      <c r="D8" s="32">
        <v>9144325732</v>
      </c>
      <c r="E8" s="27">
        <v>23965914</v>
      </c>
      <c r="F8" s="22">
        <v>5178832452</v>
      </c>
      <c r="G8" s="22">
        <v>13045432</v>
      </c>
      <c r="H8" s="22">
        <v>3859056003</v>
      </c>
      <c r="I8" s="22">
        <v>161073</v>
      </c>
      <c r="J8" s="22">
        <v>106437277</v>
      </c>
    </row>
    <row r="9" spans="1:10" s="6" customFormat="1" ht="18.75" customHeight="1">
      <c r="A9" s="13" t="s">
        <v>30</v>
      </c>
      <c r="B9" s="34" t="s">
        <v>2</v>
      </c>
      <c r="C9" s="21">
        <v>36385701</v>
      </c>
      <c r="D9" s="32">
        <v>8780515140</v>
      </c>
      <c r="E9" s="27">
        <v>22349394</v>
      </c>
      <c r="F9" s="22">
        <v>4904473244</v>
      </c>
      <c r="G9" s="22">
        <v>13921098</v>
      </c>
      <c r="H9" s="22">
        <v>3781734788</v>
      </c>
      <c r="I9" s="22">
        <v>115209</v>
      </c>
      <c r="J9" s="22">
        <v>94307108</v>
      </c>
    </row>
    <row r="10" spans="1:10" s="6" customFormat="1" ht="18.75" customHeight="1">
      <c r="A10" s="13" t="s">
        <v>31</v>
      </c>
      <c r="B10" s="34" t="s">
        <v>2</v>
      </c>
      <c r="C10" s="21">
        <v>38886803</v>
      </c>
      <c r="D10" s="32">
        <v>8962114767</v>
      </c>
      <c r="E10" s="27">
        <v>24034669</v>
      </c>
      <c r="F10" s="22">
        <v>5219181578</v>
      </c>
      <c r="G10" s="22">
        <v>14711443</v>
      </c>
      <c r="H10" s="22">
        <v>3632990672</v>
      </c>
      <c r="I10" s="22">
        <v>140691</v>
      </c>
      <c r="J10" s="22">
        <v>109942517</v>
      </c>
    </row>
    <row r="11" spans="1:10" s="6" customFormat="1" ht="18.75" customHeight="1">
      <c r="A11" s="13" t="s">
        <v>32</v>
      </c>
      <c r="B11" s="34" t="s">
        <v>2</v>
      </c>
      <c r="C11" s="21">
        <v>37106656</v>
      </c>
      <c r="D11" s="32">
        <v>9648850968</v>
      </c>
      <c r="E11" s="27">
        <v>24115189</v>
      </c>
      <c r="F11" s="22">
        <v>5846987720</v>
      </c>
      <c r="G11" s="22">
        <v>12866617</v>
      </c>
      <c r="H11" s="22">
        <v>3692743496</v>
      </c>
      <c r="I11" s="22">
        <v>124850</v>
      </c>
      <c r="J11" s="22">
        <v>109119752</v>
      </c>
    </row>
    <row r="12" spans="1:10" s="6" customFormat="1" ht="18.75" customHeight="1" thickBot="1">
      <c r="A12" s="11" t="s">
        <v>33</v>
      </c>
      <c r="B12" s="12" t="s">
        <v>2</v>
      </c>
      <c r="C12" s="19">
        <v>39101590</v>
      </c>
      <c r="D12" s="31">
        <f>SUM(D13:D24)</f>
        <v>9716172206</v>
      </c>
      <c r="E12" s="36">
        <v>26336380</v>
      </c>
      <c r="F12" s="20">
        <f>SUM(F13:F24)</f>
        <v>5979255504</v>
      </c>
      <c r="G12" s="20">
        <v>12667346</v>
      </c>
      <c r="H12" s="20">
        <f>SUM(H13:H24)</f>
        <v>3639476310</v>
      </c>
      <c r="I12" s="20">
        <f>SUM(I13:I24)</f>
        <v>97864</v>
      </c>
      <c r="J12" s="20">
        <f>SUM(J13:J24)</f>
        <v>97440392</v>
      </c>
    </row>
    <row r="13" spans="1:10" s="6" customFormat="1" ht="16.5" customHeight="1" thickTop="1">
      <c r="A13" s="13" t="s">
        <v>33</v>
      </c>
      <c r="B13" s="14" t="s">
        <v>3</v>
      </c>
      <c r="C13" s="21">
        <f aca="true" t="shared" si="0" ref="C13:C24">E13+G13+I13</f>
        <v>2313110</v>
      </c>
      <c r="D13" s="32">
        <f aca="true" t="shared" si="1" ref="D13:D24">F13+H13+J13</f>
        <v>669701842</v>
      </c>
      <c r="E13" s="27">
        <v>1626049</v>
      </c>
      <c r="F13" s="22">
        <v>416348613</v>
      </c>
      <c r="G13" s="22">
        <v>668235</v>
      </c>
      <c r="H13" s="22">
        <v>233878124</v>
      </c>
      <c r="I13" s="22">
        <v>18826</v>
      </c>
      <c r="J13" s="22">
        <v>19475105</v>
      </c>
    </row>
    <row r="14" spans="1:10" s="6" customFormat="1" ht="16.5" customHeight="1">
      <c r="A14" s="13"/>
      <c r="B14" s="14" t="s">
        <v>4</v>
      </c>
      <c r="C14" s="21">
        <f t="shared" si="0"/>
        <v>2438907</v>
      </c>
      <c r="D14" s="32">
        <f t="shared" si="1"/>
        <v>724297684</v>
      </c>
      <c r="E14" s="27">
        <v>1623155</v>
      </c>
      <c r="F14" s="22">
        <v>444129780</v>
      </c>
      <c r="G14" s="22">
        <v>805243</v>
      </c>
      <c r="H14" s="22">
        <v>270808281</v>
      </c>
      <c r="I14" s="22">
        <v>10509</v>
      </c>
      <c r="J14" s="22">
        <v>9359623</v>
      </c>
    </row>
    <row r="15" spans="1:10" s="6" customFormat="1" ht="16.5" customHeight="1">
      <c r="A15" s="13"/>
      <c r="B15" s="14" t="s">
        <v>5</v>
      </c>
      <c r="C15" s="21">
        <f t="shared" si="0"/>
        <v>2671823</v>
      </c>
      <c r="D15" s="32">
        <f t="shared" si="1"/>
        <v>732348224</v>
      </c>
      <c r="E15" s="27">
        <v>1792252</v>
      </c>
      <c r="F15" s="22">
        <v>477261097</v>
      </c>
      <c r="G15" s="22">
        <v>874664</v>
      </c>
      <c r="H15" s="22">
        <v>251790862</v>
      </c>
      <c r="I15" s="22">
        <v>4907</v>
      </c>
      <c r="J15" s="22">
        <v>3296265</v>
      </c>
    </row>
    <row r="16" spans="1:10" s="6" customFormat="1" ht="16.5" customHeight="1">
      <c r="A16" s="13"/>
      <c r="B16" s="14" t="s">
        <v>6</v>
      </c>
      <c r="C16" s="21">
        <f t="shared" si="0"/>
        <v>2943528</v>
      </c>
      <c r="D16" s="32">
        <f t="shared" si="1"/>
        <v>724725625</v>
      </c>
      <c r="E16" s="27">
        <v>2172084</v>
      </c>
      <c r="F16" s="22">
        <v>514986377</v>
      </c>
      <c r="G16" s="22">
        <v>767225</v>
      </c>
      <c r="H16" s="22">
        <v>206968672</v>
      </c>
      <c r="I16" s="22">
        <v>4219</v>
      </c>
      <c r="J16" s="22">
        <v>2770576</v>
      </c>
    </row>
    <row r="17" spans="1:10" s="6" customFormat="1" ht="16.5" customHeight="1">
      <c r="A17" s="13"/>
      <c r="B17" s="14" t="s">
        <v>7</v>
      </c>
      <c r="C17" s="21">
        <f t="shared" si="0"/>
        <v>2691471</v>
      </c>
      <c r="D17" s="32">
        <f t="shared" si="1"/>
        <v>666327628</v>
      </c>
      <c r="E17" s="27">
        <v>2081552</v>
      </c>
      <c r="F17" s="22">
        <v>475235203</v>
      </c>
      <c r="G17" s="22">
        <v>604938</v>
      </c>
      <c r="H17" s="22">
        <v>188353203</v>
      </c>
      <c r="I17" s="22">
        <v>4981</v>
      </c>
      <c r="J17" s="22">
        <v>2739222</v>
      </c>
    </row>
    <row r="18" spans="1:10" s="6" customFormat="1" ht="16.5" customHeight="1">
      <c r="A18" s="13"/>
      <c r="B18" s="14" t="s">
        <v>8</v>
      </c>
      <c r="C18" s="21">
        <f t="shared" si="0"/>
        <v>3116714</v>
      </c>
      <c r="D18" s="32">
        <f t="shared" si="1"/>
        <v>794252589</v>
      </c>
      <c r="E18" s="27">
        <v>2269182</v>
      </c>
      <c r="F18" s="22">
        <v>513883661</v>
      </c>
      <c r="G18" s="22">
        <v>843274</v>
      </c>
      <c r="H18" s="22">
        <v>277705507</v>
      </c>
      <c r="I18" s="22">
        <v>4258</v>
      </c>
      <c r="J18" s="22">
        <v>2663421</v>
      </c>
    </row>
    <row r="19" spans="1:10" s="6" customFormat="1" ht="16.5" customHeight="1">
      <c r="A19" s="13"/>
      <c r="B19" s="14" t="s">
        <v>9</v>
      </c>
      <c r="C19" s="21">
        <f t="shared" si="0"/>
        <v>3705168</v>
      </c>
      <c r="D19" s="32">
        <f t="shared" si="1"/>
        <v>1090852355</v>
      </c>
      <c r="E19" s="27">
        <v>2425125</v>
      </c>
      <c r="F19" s="22">
        <v>572080348</v>
      </c>
      <c r="G19" s="22">
        <v>1274856</v>
      </c>
      <c r="H19" s="22">
        <v>514863155</v>
      </c>
      <c r="I19" s="22">
        <v>5187</v>
      </c>
      <c r="J19" s="22">
        <v>3908852</v>
      </c>
    </row>
    <row r="20" spans="1:10" s="6" customFormat="1" ht="16.5" customHeight="1">
      <c r="A20" s="13"/>
      <c r="B20" s="14" t="s">
        <v>10</v>
      </c>
      <c r="C20" s="21">
        <f t="shared" si="0"/>
        <v>4660109</v>
      </c>
      <c r="D20" s="32">
        <f t="shared" si="1"/>
        <v>1036278552</v>
      </c>
      <c r="E20" s="27">
        <v>2893981</v>
      </c>
      <c r="F20" s="22">
        <v>556859245</v>
      </c>
      <c r="G20" s="22">
        <v>1762190</v>
      </c>
      <c r="H20" s="22">
        <v>476668146</v>
      </c>
      <c r="I20" s="22">
        <v>3938</v>
      </c>
      <c r="J20" s="22">
        <v>2751161</v>
      </c>
    </row>
    <row r="21" spans="1:10" s="6" customFormat="1" ht="16.5" customHeight="1">
      <c r="A21" s="13"/>
      <c r="B21" s="14" t="s">
        <v>11</v>
      </c>
      <c r="C21" s="21">
        <f t="shared" si="0"/>
        <v>3611851</v>
      </c>
      <c r="D21" s="32">
        <f t="shared" si="1"/>
        <v>845131869</v>
      </c>
      <c r="E21" s="27">
        <v>2509250</v>
      </c>
      <c r="F21" s="22">
        <v>551498886</v>
      </c>
      <c r="G21" s="22">
        <v>1099722</v>
      </c>
      <c r="H21" s="22">
        <v>291994599</v>
      </c>
      <c r="I21" s="22">
        <v>2879</v>
      </c>
      <c r="J21" s="22">
        <v>1638384</v>
      </c>
    </row>
    <row r="22" spans="1:10" s="6" customFormat="1" ht="16.5" customHeight="1">
      <c r="A22" s="13"/>
      <c r="B22" s="14" t="s">
        <v>12</v>
      </c>
      <c r="C22" s="21">
        <f t="shared" si="0"/>
        <v>3834563</v>
      </c>
      <c r="D22" s="32">
        <f t="shared" si="1"/>
        <v>834574991</v>
      </c>
      <c r="E22" s="27">
        <v>2548046</v>
      </c>
      <c r="F22" s="22">
        <v>534293389</v>
      </c>
      <c r="G22" s="22">
        <v>1280632</v>
      </c>
      <c r="H22" s="22">
        <v>297035865</v>
      </c>
      <c r="I22" s="22">
        <v>5885</v>
      </c>
      <c r="J22" s="22">
        <v>3245737</v>
      </c>
    </row>
    <row r="23" spans="1:10" s="6" customFormat="1" ht="16.5" customHeight="1">
      <c r="A23" s="13"/>
      <c r="B23" s="14" t="s">
        <v>13</v>
      </c>
      <c r="C23" s="21">
        <f t="shared" si="0"/>
        <v>3264815</v>
      </c>
      <c r="D23" s="32">
        <f t="shared" si="1"/>
        <v>645996403</v>
      </c>
      <c r="E23" s="27">
        <v>2176576</v>
      </c>
      <c r="F23" s="22">
        <v>405047652</v>
      </c>
      <c r="G23" s="22">
        <v>1080753</v>
      </c>
      <c r="H23" s="22">
        <v>235031258</v>
      </c>
      <c r="I23" s="22">
        <v>7486</v>
      </c>
      <c r="J23" s="22">
        <v>5917493</v>
      </c>
    </row>
    <row r="24" spans="1:10" s="6" customFormat="1" ht="16.5" customHeight="1">
      <c r="A24" s="15"/>
      <c r="B24" s="16" t="s">
        <v>14</v>
      </c>
      <c r="C24" s="23">
        <f t="shared" si="0"/>
        <v>3849532</v>
      </c>
      <c r="D24" s="33">
        <f t="shared" si="1"/>
        <v>951684444</v>
      </c>
      <c r="E24" s="28">
        <v>2219130</v>
      </c>
      <c r="F24" s="23">
        <v>517631253</v>
      </c>
      <c r="G24" s="23">
        <v>1605613</v>
      </c>
      <c r="H24" s="23">
        <v>394378638</v>
      </c>
      <c r="I24" s="23">
        <v>24789</v>
      </c>
      <c r="J24" s="23">
        <v>39674553</v>
      </c>
    </row>
    <row r="25" s="6" customFormat="1" ht="16.5" customHeight="1">
      <c r="A25" s="6" t="s">
        <v>15</v>
      </c>
    </row>
    <row r="26" s="6" customFormat="1" ht="16.5" customHeight="1">
      <c r="A26" s="6" t="s">
        <v>22</v>
      </c>
    </row>
    <row r="27" s="2" customFormat="1" ht="15" customHeight="1"/>
    <row r="28" s="2" customFormat="1" ht="15" customHeight="1">
      <c r="C28" s="35"/>
    </row>
    <row r="29" ht="12.75">
      <c r="E29" s="3"/>
    </row>
  </sheetData>
  <sheetProtection/>
  <mergeCells count="5">
    <mergeCell ref="I4:J4"/>
    <mergeCell ref="A4:B5"/>
    <mergeCell ref="C4:D4"/>
    <mergeCell ref="E4:F4"/>
    <mergeCell ref="G4:H4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3.875" style="1" bestFit="1" customWidth="1"/>
    <col min="4" max="4" width="17.25390625" style="1" bestFit="1" customWidth="1"/>
    <col min="5" max="5" width="15.00390625" style="1" bestFit="1" customWidth="1"/>
    <col min="6" max="6" width="17.25390625" style="1" bestFit="1" customWidth="1"/>
    <col min="7" max="7" width="15.00390625" style="1" bestFit="1" customWidth="1"/>
    <col min="8" max="8" width="17.25390625" style="1" bestFit="1" customWidth="1"/>
    <col min="9" max="9" width="13.875" style="1" customWidth="1"/>
    <col min="10" max="10" width="17.25390625" style="1" customWidth="1"/>
    <col min="11" max="16384" width="9.00390625" style="1" customWidth="1"/>
  </cols>
  <sheetData>
    <row r="1" ht="16.5" customHeight="1">
      <c r="A1" s="4" t="s">
        <v>52</v>
      </c>
    </row>
    <row r="2" ht="13.5" customHeight="1"/>
    <row r="3" s="6" customFormat="1" ht="16.5" customHeight="1">
      <c r="A3" s="5" t="s">
        <v>21</v>
      </c>
    </row>
    <row r="4" spans="1:10" s="6" customFormat="1" ht="18.75" customHeight="1">
      <c r="A4" s="61" t="s">
        <v>16</v>
      </c>
      <c r="B4" s="62"/>
      <c r="C4" s="65" t="s">
        <v>17</v>
      </c>
      <c r="D4" s="66"/>
      <c r="E4" s="62" t="s">
        <v>18</v>
      </c>
      <c r="F4" s="54"/>
      <c r="G4" s="65" t="s">
        <v>23</v>
      </c>
      <c r="H4" s="67"/>
      <c r="I4" s="54" t="s">
        <v>20</v>
      </c>
      <c r="J4" s="54"/>
    </row>
    <row r="5" spans="1:10" s="6" customFormat="1" ht="18.75" customHeight="1">
      <c r="A5" s="63"/>
      <c r="B5" s="64"/>
      <c r="C5" s="7" t="s">
        <v>0</v>
      </c>
      <c r="D5" s="29" t="s">
        <v>1</v>
      </c>
      <c r="E5" s="24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</row>
    <row r="6" spans="1:10" s="6" customFormat="1" ht="18.75" customHeight="1">
      <c r="A6" s="9" t="s">
        <v>27</v>
      </c>
      <c r="B6" s="10" t="s">
        <v>2</v>
      </c>
      <c r="C6" s="17">
        <v>36077193</v>
      </c>
      <c r="D6" s="30">
        <v>8172250726</v>
      </c>
      <c r="E6" s="25">
        <v>22806217</v>
      </c>
      <c r="F6" s="18">
        <v>4599952159</v>
      </c>
      <c r="G6" s="18">
        <v>13080660</v>
      </c>
      <c r="H6" s="18">
        <v>3459133903</v>
      </c>
      <c r="I6" s="18">
        <v>190316</v>
      </c>
      <c r="J6" s="18">
        <v>113164664</v>
      </c>
    </row>
    <row r="7" spans="1:10" s="6" customFormat="1" ht="18.75" customHeight="1">
      <c r="A7" s="13" t="s">
        <v>28</v>
      </c>
      <c r="B7" s="34" t="s">
        <v>2</v>
      </c>
      <c r="C7" s="21">
        <v>34965142</v>
      </c>
      <c r="D7" s="32">
        <v>8904399024</v>
      </c>
      <c r="E7" s="27">
        <v>22599027</v>
      </c>
      <c r="F7" s="22">
        <v>5024931775</v>
      </c>
      <c r="G7" s="22">
        <v>12184499</v>
      </c>
      <c r="H7" s="22">
        <v>3769049152</v>
      </c>
      <c r="I7" s="22">
        <v>181616</v>
      </c>
      <c r="J7" s="22">
        <v>110418097</v>
      </c>
    </row>
    <row r="8" spans="1:10" s="6" customFormat="1" ht="18.75" customHeight="1">
      <c r="A8" s="13" t="s">
        <v>29</v>
      </c>
      <c r="B8" s="34" t="s">
        <v>2</v>
      </c>
      <c r="C8" s="21">
        <v>37172419</v>
      </c>
      <c r="D8" s="32">
        <v>9144325732</v>
      </c>
      <c r="E8" s="27">
        <v>23965914</v>
      </c>
      <c r="F8" s="22">
        <v>5178832452</v>
      </c>
      <c r="G8" s="22">
        <v>13045432</v>
      </c>
      <c r="H8" s="22">
        <v>3859056003</v>
      </c>
      <c r="I8" s="22">
        <v>161073</v>
      </c>
      <c r="J8" s="22">
        <v>106437277</v>
      </c>
    </row>
    <row r="9" spans="1:10" s="6" customFormat="1" ht="18.75" customHeight="1">
      <c r="A9" s="13" t="s">
        <v>30</v>
      </c>
      <c r="B9" s="34" t="s">
        <v>2</v>
      </c>
      <c r="C9" s="21">
        <v>36385701</v>
      </c>
      <c r="D9" s="32">
        <v>8780515140</v>
      </c>
      <c r="E9" s="27">
        <v>22349394</v>
      </c>
      <c r="F9" s="22">
        <v>4904473244</v>
      </c>
      <c r="G9" s="22">
        <v>13921098</v>
      </c>
      <c r="H9" s="22">
        <v>3781734788</v>
      </c>
      <c r="I9" s="22">
        <v>115209</v>
      </c>
      <c r="J9" s="22">
        <v>94307108</v>
      </c>
    </row>
    <row r="10" spans="1:10" s="6" customFormat="1" ht="18.75" customHeight="1">
      <c r="A10" s="13" t="s">
        <v>31</v>
      </c>
      <c r="B10" s="34" t="s">
        <v>2</v>
      </c>
      <c r="C10" s="21">
        <v>38886803</v>
      </c>
      <c r="D10" s="32">
        <v>8962114767</v>
      </c>
      <c r="E10" s="27">
        <v>24034669</v>
      </c>
      <c r="F10" s="22">
        <v>5219181578</v>
      </c>
      <c r="G10" s="22">
        <v>14711443</v>
      </c>
      <c r="H10" s="22">
        <v>3632990672</v>
      </c>
      <c r="I10" s="22">
        <v>140691</v>
      </c>
      <c r="J10" s="22">
        <v>109942517</v>
      </c>
    </row>
    <row r="11" spans="1:10" s="6" customFormat="1" ht="18.75" customHeight="1" thickBot="1">
      <c r="A11" s="11" t="s">
        <v>32</v>
      </c>
      <c r="B11" s="12" t="s">
        <v>2</v>
      </c>
      <c r="C11" s="19">
        <v>37106656</v>
      </c>
      <c r="D11" s="31">
        <f>SUM(D12:D23)</f>
        <v>9648850968</v>
      </c>
      <c r="E11" s="36">
        <v>24115189</v>
      </c>
      <c r="F11" s="20">
        <f>SUM(F12:F23)</f>
        <v>5846987720</v>
      </c>
      <c r="G11" s="20">
        <v>12866617</v>
      </c>
      <c r="H11" s="20">
        <f>SUM(H12:H23)</f>
        <v>3692743496</v>
      </c>
      <c r="I11" s="20">
        <v>124850</v>
      </c>
      <c r="J11" s="20">
        <f>SUM(J12:J23)</f>
        <v>109119752</v>
      </c>
    </row>
    <row r="12" spans="1:10" s="6" customFormat="1" ht="16.5" customHeight="1" thickTop="1">
      <c r="A12" s="13" t="s">
        <v>32</v>
      </c>
      <c r="B12" s="14" t="s">
        <v>3</v>
      </c>
      <c r="C12" s="21">
        <f aca="true" t="shared" si="0" ref="C12:D23">E12+G12+I12</f>
        <v>2301435</v>
      </c>
      <c r="D12" s="32">
        <f t="shared" si="0"/>
        <v>594814990</v>
      </c>
      <c r="E12" s="27">
        <v>1611293</v>
      </c>
      <c r="F12" s="22">
        <v>394657851</v>
      </c>
      <c r="G12" s="22">
        <v>672459</v>
      </c>
      <c r="H12" s="22">
        <v>184332979</v>
      </c>
      <c r="I12" s="22">
        <v>17683</v>
      </c>
      <c r="J12" s="22">
        <v>15824160</v>
      </c>
    </row>
    <row r="13" spans="1:10" s="6" customFormat="1" ht="16.5" customHeight="1">
      <c r="A13" s="13"/>
      <c r="B13" s="14" t="s">
        <v>4</v>
      </c>
      <c r="C13" s="21">
        <f t="shared" si="0"/>
        <v>2464859</v>
      </c>
      <c r="D13" s="32">
        <f aca="true" t="shared" si="1" ref="D13:D23">F13+H13+J13</f>
        <v>639783491</v>
      </c>
      <c r="E13" s="27">
        <v>1495019</v>
      </c>
      <c r="F13" s="22">
        <v>398654944</v>
      </c>
      <c r="G13" s="22">
        <v>959964</v>
      </c>
      <c r="H13" s="22">
        <v>233584966</v>
      </c>
      <c r="I13" s="22">
        <v>9876</v>
      </c>
      <c r="J13" s="22">
        <v>7543581</v>
      </c>
    </row>
    <row r="14" spans="1:10" s="6" customFormat="1" ht="16.5" customHeight="1">
      <c r="A14" s="13"/>
      <c r="B14" s="14" t="s">
        <v>5</v>
      </c>
      <c r="C14" s="21">
        <f t="shared" si="0"/>
        <v>2840081</v>
      </c>
      <c r="D14" s="32">
        <f t="shared" si="1"/>
        <v>734310459</v>
      </c>
      <c r="E14" s="27">
        <v>1779660</v>
      </c>
      <c r="F14" s="22">
        <v>450562936</v>
      </c>
      <c r="G14" s="22">
        <v>1052211</v>
      </c>
      <c r="H14" s="22">
        <v>279442959</v>
      </c>
      <c r="I14" s="22">
        <v>8210</v>
      </c>
      <c r="J14" s="22">
        <v>4304564</v>
      </c>
    </row>
    <row r="15" spans="1:10" s="6" customFormat="1" ht="16.5" customHeight="1">
      <c r="A15" s="13"/>
      <c r="B15" s="14" t="s">
        <v>6</v>
      </c>
      <c r="C15" s="21">
        <f t="shared" si="0"/>
        <v>2644267</v>
      </c>
      <c r="D15" s="32">
        <f t="shared" si="1"/>
        <v>767378737</v>
      </c>
      <c r="E15" s="27">
        <v>1806479</v>
      </c>
      <c r="F15" s="22">
        <v>535558618</v>
      </c>
      <c r="G15" s="22">
        <v>829286</v>
      </c>
      <c r="H15" s="22">
        <v>227519726</v>
      </c>
      <c r="I15" s="22">
        <v>8502</v>
      </c>
      <c r="J15" s="22">
        <v>4300393</v>
      </c>
    </row>
    <row r="16" spans="1:10" s="6" customFormat="1" ht="16.5" customHeight="1">
      <c r="A16" s="13"/>
      <c r="B16" s="14" t="s">
        <v>7</v>
      </c>
      <c r="C16" s="21">
        <f t="shared" si="0"/>
        <v>2424098</v>
      </c>
      <c r="D16" s="32">
        <f t="shared" si="1"/>
        <v>712627362</v>
      </c>
      <c r="E16" s="27">
        <v>1795346</v>
      </c>
      <c r="F16" s="22">
        <v>482422988</v>
      </c>
      <c r="G16" s="22">
        <v>623289</v>
      </c>
      <c r="H16" s="22">
        <v>226799719</v>
      </c>
      <c r="I16" s="22">
        <v>5463</v>
      </c>
      <c r="J16" s="22">
        <v>3404655</v>
      </c>
    </row>
    <row r="17" spans="1:10" s="6" customFormat="1" ht="16.5" customHeight="1">
      <c r="A17" s="13"/>
      <c r="B17" s="14" t="s">
        <v>8</v>
      </c>
      <c r="C17" s="21">
        <f t="shared" si="0"/>
        <v>2991619</v>
      </c>
      <c r="D17" s="32">
        <f t="shared" si="1"/>
        <v>794974014</v>
      </c>
      <c r="E17" s="27">
        <v>2159328</v>
      </c>
      <c r="F17" s="22">
        <v>487609355</v>
      </c>
      <c r="G17" s="22">
        <v>827104</v>
      </c>
      <c r="H17" s="22">
        <v>303764804</v>
      </c>
      <c r="I17" s="22">
        <v>5187</v>
      </c>
      <c r="J17" s="22">
        <v>3599855</v>
      </c>
    </row>
    <row r="18" spans="1:10" s="6" customFormat="1" ht="16.5" customHeight="1">
      <c r="A18" s="13"/>
      <c r="B18" s="14" t="s">
        <v>9</v>
      </c>
      <c r="C18" s="21">
        <f t="shared" si="0"/>
        <v>3881752</v>
      </c>
      <c r="D18" s="32">
        <f t="shared" si="1"/>
        <v>1030552886</v>
      </c>
      <c r="E18" s="27">
        <v>2435780</v>
      </c>
      <c r="F18" s="22">
        <v>554271544</v>
      </c>
      <c r="G18" s="22">
        <v>1439458</v>
      </c>
      <c r="H18" s="22">
        <v>471977143</v>
      </c>
      <c r="I18" s="22">
        <v>6514</v>
      </c>
      <c r="J18" s="22">
        <v>4304199</v>
      </c>
    </row>
    <row r="19" spans="1:10" s="6" customFormat="1" ht="16.5" customHeight="1">
      <c r="A19" s="13"/>
      <c r="B19" s="14" t="s">
        <v>10</v>
      </c>
      <c r="C19" s="21">
        <f t="shared" si="0"/>
        <v>4050735</v>
      </c>
      <c r="D19" s="32">
        <f t="shared" si="1"/>
        <v>1003336840</v>
      </c>
      <c r="E19" s="27">
        <v>2497147</v>
      </c>
      <c r="F19" s="22">
        <v>552450619</v>
      </c>
      <c r="G19" s="22">
        <v>1548863</v>
      </c>
      <c r="H19" s="22">
        <v>447720616</v>
      </c>
      <c r="I19" s="22">
        <v>4725</v>
      </c>
      <c r="J19" s="22">
        <v>3165605</v>
      </c>
    </row>
    <row r="20" spans="1:10" s="6" customFormat="1" ht="16.5" customHeight="1">
      <c r="A20" s="13"/>
      <c r="B20" s="14" t="s">
        <v>11</v>
      </c>
      <c r="C20" s="21">
        <f t="shared" si="0"/>
        <v>3392963</v>
      </c>
      <c r="D20" s="32">
        <f t="shared" si="1"/>
        <v>845039931</v>
      </c>
      <c r="E20" s="27">
        <v>2267154</v>
      </c>
      <c r="F20" s="22">
        <v>534417847</v>
      </c>
      <c r="G20" s="22">
        <v>1122452</v>
      </c>
      <c r="H20" s="22">
        <v>308088554</v>
      </c>
      <c r="I20" s="22">
        <v>3357</v>
      </c>
      <c r="J20" s="22">
        <v>2533530</v>
      </c>
    </row>
    <row r="21" spans="1:10" s="6" customFormat="1" ht="16.5" customHeight="1">
      <c r="A21" s="13"/>
      <c r="B21" s="14" t="s">
        <v>12</v>
      </c>
      <c r="C21" s="21">
        <f t="shared" si="0"/>
        <v>3501211</v>
      </c>
      <c r="D21" s="32">
        <f t="shared" si="1"/>
        <v>801734603</v>
      </c>
      <c r="E21" s="27">
        <v>2322890</v>
      </c>
      <c r="F21" s="22">
        <v>505671586</v>
      </c>
      <c r="G21" s="22">
        <v>1171972</v>
      </c>
      <c r="H21" s="22">
        <v>292280483</v>
      </c>
      <c r="I21" s="22">
        <v>6349</v>
      </c>
      <c r="J21" s="22">
        <v>3782534</v>
      </c>
    </row>
    <row r="22" spans="1:10" s="6" customFormat="1" ht="16.5" customHeight="1">
      <c r="A22" s="13"/>
      <c r="B22" s="14" t="s">
        <v>13</v>
      </c>
      <c r="C22" s="21">
        <f t="shared" si="0"/>
        <v>2971143</v>
      </c>
      <c r="D22" s="32">
        <f t="shared" si="1"/>
        <v>755989828</v>
      </c>
      <c r="E22" s="27">
        <v>1815755</v>
      </c>
      <c r="F22" s="22">
        <v>458567777</v>
      </c>
      <c r="G22" s="22">
        <v>1145696</v>
      </c>
      <c r="H22" s="22">
        <v>290287895</v>
      </c>
      <c r="I22" s="22">
        <v>9692</v>
      </c>
      <c r="J22" s="22">
        <v>7134156</v>
      </c>
    </row>
    <row r="23" spans="1:10" s="6" customFormat="1" ht="16.5" customHeight="1">
      <c r="A23" s="15"/>
      <c r="B23" s="16" t="s">
        <v>14</v>
      </c>
      <c r="C23" s="23">
        <f t="shared" si="0"/>
        <v>3642495</v>
      </c>
      <c r="D23" s="33">
        <f t="shared" si="1"/>
        <v>968307827</v>
      </c>
      <c r="E23" s="28">
        <v>2129337</v>
      </c>
      <c r="F23" s="23">
        <v>492141655</v>
      </c>
      <c r="G23" s="23">
        <v>1473862</v>
      </c>
      <c r="H23" s="23">
        <v>426943652</v>
      </c>
      <c r="I23" s="23">
        <v>39296</v>
      </c>
      <c r="J23" s="23">
        <v>49222520</v>
      </c>
    </row>
    <row r="24" s="6" customFormat="1" ht="16.5" customHeight="1">
      <c r="A24" s="6" t="s">
        <v>15</v>
      </c>
    </row>
    <row r="25" s="6" customFormat="1" ht="16.5" customHeight="1">
      <c r="A25" s="6" t="s">
        <v>22</v>
      </c>
    </row>
    <row r="26" s="2" customFormat="1" ht="15" customHeight="1"/>
    <row r="27" s="2" customFormat="1" ht="15" customHeight="1">
      <c r="C27" s="35"/>
    </row>
    <row r="28" ht="12.75">
      <c r="E28" s="3"/>
    </row>
  </sheetData>
  <sheetProtection/>
  <mergeCells count="5">
    <mergeCell ref="I4:J4"/>
    <mergeCell ref="A4:B5"/>
    <mergeCell ref="C4:D4"/>
    <mergeCell ref="E4:F4"/>
    <mergeCell ref="G4:H4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3.875" style="1" bestFit="1" customWidth="1"/>
    <col min="4" max="4" width="17.25390625" style="1" bestFit="1" customWidth="1"/>
    <col min="5" max="5" width="15.00390625" style="1" bestFit="1" customWidth="1"/>
    <col min="6" max="6" width="17.25390625" style="1" bestFit="1" customWidth="1"/>
    <col min="7" max="7" width="15.00390625" style="1" bestFit="1" customWidth="1"/>
    <col min="8" max="8" width="17.25390625" style="1" bestFit="1" customWidth="1"/>
    <col min="9" max="9" width="13.875" style="1" customWidth="1"/>
    <col min="10" max="10" width="17.25390625" style="1" customWidth="1"/>
    <col min="11" max="16384" width="9.00390625" style="1" customWidth="1"/>
  </cols>
  <sheetData>
    <row r="1" ht="16.5" customHeight="1">
      <c r="A1" s="4" t="s">
        <v>53</v>
      </c>
    </row>
    <row r="2" ht="13.5" customHeight="1"/>
    <row r="3" s="6" customFormat="1" ht="16.5" customHeight="1">
      <c r="A3" s="5" t="s">
        <v>21</v>
      </c>
    </row>
    <row r="4" spans="1:10" s="6" customFormat="1" ht="18.75" customHeight="1">
      <c r="A4" s="61" t="s">
        <v>16</v>
      </c>
      <c r="B4" s="62"/>
      <c r="C4" s="65" t="s">
        <v>17</v>
      </c>
      <c r="D4" s="66"/>
      <c r="E4" s="62" t="s">
        <v>18</v>
      </c>
      <c r="F4" s="54"/>
      <c r="G4" s="65" t="s">
        <v>23</v>
      </c>
      <c r="H4" s="67"/>
      <c r="I4" s="54" t="s">
        <v>20</v>
      </c>
      <c r="J4" s="54"/>
    </row>
    <row r="5" spans="1:10" s="6" customFormat="1" ht="18.75" customHeight="1">
      <c r="A5" s="63"/>
      <c r="B5" s="64"/>
      <c r="C5" s="7" t="s">
        <v>0</v>
      </c>
      <c r="D5" s="29" t="s">
        <v>1</v>
      </c>
      <c r="E5" s="24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</row>
    <row r="6" spans="1:10" s="6" customFormat="1" ht="18.75" customHeight="1">
      <c r="A6" s="9" t="s">
        <v>27</v>
      </c>
      <c r="B6" s="10" t="s">
        <v>2</v>
      </c>
      <c r="C6" s="17">
        <v>36077193</v>
      </c>
      <c r="D6" s="30">
        <v>8172250726</v>
      </c>
      <c r="E6" s="25">
        <v>22806217</v>
      </c>
      <c r="F6" s="18">
        <v>4599952159</v>
      </c>
      <c r="G6" s="18">
        <v>13080660</v>
      </c>
      <c r="H6" s="18">
        <v>3459133903</v>
      </c>
      <c r="I6" s="18">
        <v>190316</v>
      </c>
      <c r="J6" s="18">
        <v>113164664</v>
      </c>
    </row>
    <row r="7" spans="1:10" s="6" customFormat="1" ht="18.75" customHeight="1">
      <c r="A7" s="13" t="s">
        <v>28</v>
      </c>
      <c r="B7" s="34" t="s">
        <v>2</v>
      </c>
      <c r="C7" s="21">
        <v>34965142</v>
      </c>
      <c r="D7" s="32">
        <v>8904399024</v>
      </c>
      <c r="E7" s="27">
        <v>22599027</v>
      </c>
      <c r="F7" s="22">
        <v>5024931775</v>
      </c>
      <c r="G7" s="22">
        <v>12184499</v>
      </c>
      <c r="H7" s="22">
        <v>3769049152</v>
      </c>
      <c r="I7" s="22">
        <v>181616</v>
      </c>
      <c r="J7" s="22">
        <v>110418097</v>
      </c>
    </row>
    <row r="8" spans="1:10" s="6" customFormat="1" ht="18.75" customHeight="1">
      <c r="A8" s="13" t="s">
        <v>29</v>
      </c>
      <c r="B8" s="34" t="s">
        <v>2</v>
      </c>
      <c r="C8" s="21">
        <v>37172419</v>
      </c>
      <c r="D8" s="32">
        <v>9144325732</v>
      </c>
      <c r="E8" s="27">
        <v>23965914</v>
      </c>
      <c r="F8" s="22">
        <v>5178832452</v>
      </c>
      <c r="G8" s="22">
        <v>13045432</v>
      </c>
      <c r="H8" s="22">
        <v>3859056003</v>
      </c>
      <c r="I8" s="22">
        <v>161073</v>
      </c>
      <c r="J8" s="22">
        <v>106437277</v>
      </c>
    </row>
    <row r="9" spans="1:10" s="6" customFormat="1" ht="18.75" customHeight="1">
      <c r="A9" s="13" t="s">
        <v>30</v>
      </c>
      <c r="B9" s="34" t="s">
        <v>2</v>
      </c>
      <c r="C9" s="21">
        <v>36385701</v>
      </c>
      <c r="D9" s="32">
        <v>8780515140</v>
      </c>
      <c r="E9" s="27">
        <v>22349394</v>
      </c>
      <c r="F9" s="22">
        <v>4904473244</v>
      </c>
      <c r="G9" s="22">
        <v>13921098</v>
      </c>
      <c r="H9" s="22">
        <v>3781734788</v>
      </c>
      <c r="I9" s="22">
        <v>115209</v>
      </c>
      <c r="J9" s="22">
        <v>94307108</v>
      </c>
    </row>
    <row r="10" spans="1:10" s="6" customFormat="1" ht="18.75" customHeight="1" thickBot="1">
      <c r="A10" s="11" t="s">
        <v>31</v>
      </c>
      <c r="B10" s="12" t="s">
        <v>2</v>
      </c>
      <c r="C10" s="19">
        <v>38886803</v>
      </c>
      <c r="D10" s="31">
        <f>SUM(D11:D22)</f>
        <v>8962114767</v>
      </c>
      <c r="E10" s="26">
        <v>24034669</v>
      </c>
      <c r="F10" s="20">
        <f>SUM(F11:F22)</f>
        <v>5219181578</v>
      </c>
      <c r="G10" s="20">
        <v>14711443</v>
      </c>
      <c r="H10" s="20">
        <f>SUM(H11:H22)</f>
        <v>3632990672</v>
      </c>
      <c r="I10" s="20">
        <v>140691</v>
      </c>
      <c r="J10" s="20">
        <f>SUM(J11:J22)</f>
        <v>109942517</v>
      </c>
    </row>
    <row r="11" spans="1:10" s="6" customFormat="1" ht="16.5" customHeight="1" thickTop="1">
      <c r="A11" s="13" t="s">
        <v>54</v>
      </c>
      <c r="B11" s="14" t="s">
        <v>3</v>
      </c>
      <c r="C11" s="21">
        <f aca="true" t="shared" si="0" ref="C11:C22">E11+G11+I11</f>
        <v>2148101</v>
      </c>
      <c r="D11" s="32">
        <f aca="true" t="shared" si="1" ref="D11:D22">F11+H11+J11</f>
        <v>570128640</v>
      </c>
      <c r="E11" s="27">
        <v>1483163</v>
      </c>
      <c r="F11" s="22">
        <v>365384469</v>
      </c>
      <c r="G11" s="22">
        <v>650995</v>
      </c>
      <c r="H11" s="22">
        <v>192844865</v>
      </c>
      <c r="I11" s="22">
        <v>13943</v>
      </c>
      <c r="J11" s="22">
        <v>11899306</v>
      </c>
    </row>
    <row r="12" spans="1:10" s="6" customFormat="1" ht="16.5" customHeight="1">
      <c r="A12" s="13"/>
      <c r="B12" s="14" t="s">
        <v>4</v>
      </c>
      <c r="C12" s="21">
        <f t="shared" si="0"/>
        <v>2588083</v>
      </c>
      <c r="D12" s="32">
        <f t="shared" si="1"/>
        <v>619647483</v>
      </c>
      <c r="E12" s="27">
        <v>1603330</v>
      </c>
      <c r="F12" s="22">
        <v>357519730</v>
      </c>
      <c r="G12" s="22">
        <v>974931</v>
      </c>
      <c r="H12" s="22">
        <v>255457274</v>
      </c>
      <c r="I12" s="22">
        <v>9822</v>
      </c>
      <c r="J12" s="22">
        <v>6670479</v>
      </c>
    </row>
    <row r="13" spans="1:10" s="6" customFormat="1" ht="16.5" customHeight="1">
      <c r="A13" s="13"/>
      <c r="B13" s="14" t="s">
        <v>5</v>
      </c>
      <c r="C13" s="21">
        <f t="shared" si="0"/>
        <v>2666493</v>
      </c>
      <c r="D13" s="32">
        <f t="shared" si="1"/>
        <v>682870833</v>
      </c>
      <c r="E13" s="27">
        <v>1633579</v>
      </c>
      <c r="F13" s="22">
        <v>402981403</v>
      </c>
      <c r="G13" s="22">
        <v>1025200</v>
      </c>
      <c r="H13" s="22">
        <v>275144979</v>
      </c>
      <c r="I13" s="22">
        <v>7714</v>
      </c>
      <c r="J13" s="22">
        <v>4744451</v>
      </c>
    </row>
    <row r="14" spans="1:10" s="6" customFormat="1" ht="16.5" customHeight="1">
      <c r="A14" s="13"/>
      <c r="B14" s="14" t="s">
        <v>6</v>
      </c>
      <c r="C14" s="21">
        <f t="shared" si="0"/>
        <v>2535363</v>
      </c>
      <c r="D14" s="32">
        <f t="shared" si="1"/>
        <v>649673131</v>
      </c>
      <c r="E14" s="27">
        <v>1725914</v>
      </c>
      <c r="F14" s="22">
        <v>434471703</v>
      </c>
      <c r="G14" s="22">
        <v>804206</v>
      </c>
      <c r="H14" s="22">
        <v>211672528</v>
      </c>
      <c r="I14" s="22">
        <v>5243</v>
      </c>
      <c r="J14" s="22">
        <v>3528900</v>
      </c>
    </row>
    <row r="15" spans="1:10" s="6" customFormat="1" ht="16.5" customHeight="1">
      <c r="A15" s="13"/>
      <c r="B15" s="14" t="s">
        <v>7</v>
      </c>
      <c r="C15" s="21">
        <f t="shared" si="0"/>
        <v>2467969</v>
      </c>
      <c r="D15" s="32">
        <f t="shared" si="1"/>
        <v>658442719</v>
      </c>
      <c r="E15" s="27">
        <v>1654911</v>
      </c>
      <c r="F15" s="22">
        <v>418874921</v>
      </c>
      <c r="G15" s="22">
        <v>807622</v>
      </c>
      <c r="H15" s="22">
        <v>236078889</v>
      </c>
      <c r="I15" s="22">
        <v>5436</v>
      </c>
      <c r="J15" s="22">
        <v>3488909</v>
      </c>
    </row>
    <row r="16" spans="1:10" s="6" customFormat="1" ht="16.5" customHeight="1">
      <c r="A16" s="13"/>
      <c r="B16" s="14" t="s">
        <v>8</v>
      </c>
      <c r="C16" s="21">
        <f t="shared" si="0"/>
        <v>3191612</v>
      </c>
      <c r="D16" s="32">
        <f t="shared" si="1"/>
        <v>836411056</v>
      </c>
      <c r="E16" s="27">
        <v>2059196</v>
      </c>
      <c r="F16" s="22">
        <v>458654053</v>
      </c>
      <c r="G16" s="22">
        <v>1126102</v>
      </c>
      <c r="H16" s="22">
        <v>373550241</v>
      </c>
      <c r="I16" s="22">
        <v>6314</v>
      </c>
      <c r="J16" s="22">
        <v>4206762</v>
      </c>
    </row>
    <row r="17" spans="1:10" s="6" customFormat="1" ht="16.5" customHeight="1">
      <c r="A17" s="13"/>
      <c r="B17" s="14" t="s">
        <v>9</v>
      </c>
      <c r="C17" s="21">
        <f t="shared" si="0"/>
        <v>3825375</v>
      </c>
      <c r="D17" s="32">
        <f t="shared" si="1"/>
        <v>1008376877</v>
      </c>
      <c r="E17" s="27">
        <v>2445001</v>
      </c>
      <c r="F17" s="22">
        <v>533759162</v>
      </c>
      <c r="G17" s="22">
        <v>1373450</v>
      </c>
      <c r="H17" s="22">
        <v>470212953</v>
      </c>
      <c r="I17" s="22">
        <v>6924</v>
      </c>
      <c r="J17" s="22">
        <v>4404762</v>
      </c>
    </row>
    <row r="18" spans="1:10" s="6" customFormat="1" ht="16.5" customHeight="1">
      <c r="A18" s="13"/>
      <c r="B18" s="14" t="s">
        <v>10</v>
      </c>
      <c r="C18" s="21">
        <f t="shared" si="0"/>
        <v>3699343</v>
      </c>
      <c r="D18" s="32">
        <f t="shared" si="1"/>
        <v>936082166</v>
      </c>
      <c r="E18" s="27">
        <v>2293099</v>
      </c>
      <c r="F18" s="22">
        <v>528262569</v>
      </c>
      <c r="G18" s="22">
        <v>1396983</v>
      </c>
      <c r="H18" s="22">
        <v>402273598</v>
      </c>
      <c r="I18" s="22">
        <v>9261</v>
      </c>
      <c r="J18" s="22">
        <v>5545999</v>
      </c>
    </row>
    <row r="19" spans="1:10" s="6" customFormat="1" ht="16.5" customHeight="1">
      <c r="A19" s="13"/>
      <c r="B19" s="14" t="s">
        <v>11</v>
      </c>
      <c r="C19" s="21">
        <f t="shared" si="0"/>
        <v>3569087</v>
      </c>
      <c r="D19" s="32">
        <f t="shared" si="1"/>
        <v>757939027</v>
      </c>
      <c r="E19" s="27">
        <v>2250203</v>
      </c>
      <c r="F19" s="22">
        <v>450618537</v>
      </c>
      <c r="G19" s="22">
        <v>1312866</v>
      </c>
      <c r="H19" s="22">
        <v>303714542</v>
      </c>
      <c r="I19" s="22">
        <v>6018</v>
      </c>
      <c r="J19" s="22">
        <v>3605948</v>
      </c>
    </row>
    <row r="20" spans="1:10" s="6" customFormat="1" ht="16.5" customHeight="1">
      <c r="A20" s="13"/>
      <c r="B20" s="14" t="s">
        <v>12</v>
      </c>
      <c r="C20" s="21">
        <f t="shared" si="0"/>
        <v>4461595</v>
      </c>
      <c r="D20" s="32">
        <f t="shared" si="1"/>
        <v>737764733</v>
      </c>
      <c r="E20" s="27">
        <v>2869385</v>
      </c>
      <c r="F20" s="22">
        <v>454281819</v>
      </c>
      <c r="G20" s="22">
        <v>1585150</v>
      </c>
      <c r="H20" s="22">
        <v>279377415</v>
      </c>
      <c r="I20" s="22">
        <v>7060</v>
      </c>
      <c r="J20" s="22">
        <v>4105499</v>
      </c>
    </row>
    <row r="21" spans="1:10" s="6" customFormat="1" ht="16.5" customHeight="1">
      <c r="A21" s="13"/>
      <c r="B21" s="14" t="s">
        <v>13</v>
      </c>
      <c r="C21" s="21">
        <f t="shared" si="0"/>
        <v>3521872</v>
      </c>
      <c r="D21" s="32">
        <f t="shared" si="1"/>
        <v>615289627</v>
      </c>
      <c r="E21" s="27">
        <v>1890376</v>
      </c>
      <c r="F21" s="22">
        <v>345170201</v>
      </c>
      <c r="G21" s="22">
        <v>1613738</v>
      </c>
      <c r="H21" s="22">
        <v>261748909</v>
      </c>
      <c r="I21" s="22">
        <v>17758</v>
      </c>
      <c r="J21" s="22">
        <v>8370517</v>
      </c>
    </row>
    <row r="22" spans="1:10" s="6" customFormat="1" ht="16.5" customHeight="1">
      <c r="A22" s="15"/>
      <c r="B22" s="16" t="s">
        <v>14</v>
      </c>
      <c r="C22" s="23">
        <f t="shared" si="0"/>
        <v>4211909</v>
      </c>
      <c r="D22" s="33">
        <f t="shared" si="1"/>
        <v>889488475</v>
      </c>
      <c r="E22" s="28">
        <v>2126511</v>
      </c>
      <c r="F22" s="23">
        <v>469203011</v>
      </c>
      <c r="G22" s="23">
        <v>2040199</v>
      </c>
      <c r="H22" s="23">
        <v>370914479</v>
      </c>
      <c r="I22" s="23">
        <v>45199</v>
      </c>
      <c r="J22" s="23">
        <v>49370985</v>
      </c>
    </row>
    <row r="23" s="6" customFormat="1" ht="16.5" customHeight="1">
      <c r="A23" s="6" t="s">
        <v>15</v>
      </c>
    </row>
    <row r="24" s="6" customFormat="1" ht="16.5" customHeight="1">
      <c r="A24" s="6" t="s">
        <v>22</v>
      </c>
    </row>
    <row r="25" s="2" customFormat="1" ht="15" customHeight="1"/>
    <row r="26" s="2" customFormat="1" ht="15" customHeight="1">
      <c r="C26" s="35"/>
    </row>
    <row r="27" ht="12.75">
      <c r="E27" s="3"/>
    </row>
  </sheetData>
  <sheetProtection/>
  <mergeCells count="5">
    <mergeCell ref="I4:J4"/>
    <mergeCell ref="A4:B5"/>
    <mergeCell ref="C4:D4"/>
    <mergeCell ref="E4:F4"/>
    <mergeCell ref="G4:H4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3.875" style="1" bestFit="1" customWidth="1"/>
    <col min="4" max="4" width="17.25390625" style="1" bestFit="1" customWidth="1"/>
    <col min="5" max="5" width="13.875" style="1" bestFit="1" customWidth="1"/>
    <col min="6" max="6" width="17.25390625" style="1" bestFit="1" customWidth="1"/>
    <col min="7" max="7" width="15.00390625" style="1" bestFit="1" customWidth="1"/>
    <col min="8" max="8" width="17.25390625" style="1" bestFit="1" customWidth="1"/>
    <col min="9" max="9" width="13.875" style="1" customWidth="1"/>
    <col min="10" max="10" width="17.25390625" style="1" customWidth="1"/>
    <col min="11" max="16384" width="9.00390625" style="1" customWidth="1"/>
  </cols>
  <sheetData>
    <row r="1" ht="16.5" customHeight="1">
      <c r="A1" s="4" t="s">
        <v>55</v>
      </c>
    </row>
    <row r="2" ht="13.5" customHeight="1"/>
    <row r="3" s="6" customFormat="1" ht="16.5" customHeight="1">
      <c r="A3" s="5" t="s">
        <v>21</v>
      </c>
    </row>
    <row r="4" spans="1:10" s="6" customFormat="1" ht="18.75" customHeight="1">
      <c r="A4" s="61" t="s">
        <v>16</v>
      </c>
      <c r="B4" s="62"/>
      <c r="C4" s="65" t="s">
        <v>17</v>
      </c>
      <c r="D4" s="66"/>
      <c r="E4" s="62" t="s">
        <v>18</v>
      </c>
      <c r="F4" s="54"/>
      <c r="G4" s="65" t="s">
        <v>23</v>
      </c>
      <c r="H4" s="67"/>
      <c r="I4" s="54" t="s">
        <v>20</v>
      </c>
      <c r="J4" s="54"/>
    </row>
    <row r="5" spans="1:10" s="6" customFormat="1" ht="18.75" customHeight="1">
      <c r="A5" s="63"/>
      <c r="B5" s="64"/>
      <c r="C5" s="7" t="s">
        <v>0</v>
      </c>
      <c r="D5" s="29" t="s">
        <v>1</v>
      </c>
      <c r="E5" s="24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</row>
    <row r="6" spans="1:10" s="6" customFormat="1" ht="18.75" customHeight="1">
      <c r="A6" s="9" t="s">
        <v>27</v>
      </c>
      <c r="B6" s="10" t="s">
        <v>2</v>
      </c>
      <c r="C6" s="17">
        <v>36077193</v>
      </c>
      <c r="D6" s="30">
        <v>8172250726</v>
      </c>
      <c r="E6" s="25">
        <v>22806217</v>
      </c>
      <c r="F6" s="18">
        <v>4599952159</v>
      </c>
      <c r="G6" s="18">
        <v>13080660</v>
      </c>
      <c r="H6" s="18">
        <v>3459133903</v>
      </c>
      <c r="I6" s="18">
        <v>190316</v>
      </c>
      <c r="J6" s="18">
        <v>113164664</v>
      </c>
    </row>
    <row r="7" spans="1:10" s="6" customFormat="1" ht="18.75" customHeight="1">
      <c r="A7" s="13" t="s">
        <v>28</v>
      </c>
      <c r="B7" s="34" t="s">
        <v>2</v>
      </c>
      <c r="C7" s="21">
        <v>34965142</v>
      </c>
      <c r="D7" s="32">
        <v>8904399024</v>
      </c>
      <c r="E7" s="27">
        <v>22599027</v>
      </c>
      <c r="F7" s="22">
        <v>5024931775</v>
      </c>
      <c r="G7" s="22">
        <v>12184499</v>
      </c>
      <c r="H7" s="22">
        <v>3769049152</v>
      </c>
      <c r="I7" s="22">
        <v>181616</v>
      </c>
      <c r="J7" s="22">
        <v>110418097</v>
      </c>
    </row>
    <row r="8" spans="1:10" s="6" customFormat="1" ht="18.75" customHeight="1">
      <c r="A8" s="13" t="s">
        <v>29</v>
      </c>
      <c r="B8" s="34" t="s">
        <v>2</v>
      </c>
      <c r="C8" s="21">
        <v>37172419</v>
      </c>
      <c r="D8" s="32">
        <v>9144325732</v>
      </c>
      <c r="E8" s="27">
        <v>23965914</v>
      </c>
      <c r="F8" s="22">
        <v>5178832452</v>
      </c>
      <c r="G8" s="22">
        <v>13045432</v>
      </c>
      <c r="H8" s="22">
        <v>3859056003</v>
      </c>
      <c r="I8" s="22">
        <v>161073</v>
      </c>
      <c r="J8" s="22">
        <v>106437277</v>
      </c>
    </row>
    <row r="9" spans="1:10" s="6" customFormat="1" ht="18.75" customHeight="1" thickBot="1">
      <c r="A9" s="11" t="s">
        <v>30</v>
      </c>
      <c r="B9" s="12" t="s">
        <v>2</v>
      </c>
      <c r="C9" s="19">
        <v>36385701</v>
      </c>
      <c r="D9" s="31">
        <f aca="true" t="shared" si="0" ref="D9:J9">SUM(D10:D21)</f>
        <v>8780515140</v>
      </c>
      <c r="E9" s="26">
        <v>22349394</v>
      </c>
      <c r="F9" s="20">
        <f t="shared" si="0"/>
        <v>4904473244</v>
      </c>
      <c r="G9" s="20">
        <v>13921098</v>
      </c>
      <c r="H9" s="20">
        <f t="shared" si="0"/>
        <v>3781734788</v>
      </c>
      <c r="I9" s="20">
        <v>115209</v>
      </c>
      <c r="J9" s="20">
        <f t="shared" si="0"/>
        <v>94307108</v>
      </c>
    </row>
    <row r="10" spans="1:10" s="6" customFormat="1" ht="16.5" customHeight="1" thickTop="1">
      <c r="A10" s="13" t="s">
        <v>30</v>
      </c>
      <c r="B10" s="14" t="s">
        <v>3</v>
      </c>
      <c r="C10" s="21">
        <f aca="true" t="shared" si="1" ref="C10:D21">E10+G10+I10</f>
        <v>2171477</v>
      </c>
      <c r="D10" s="32">
        <f t="shared" si="1"/>
        <v>548032240</v>
      </c>
      <c r="E10" s="27">
        <v>1485987</v>
      </c>
      <c r="F10" s="22">
        <v>349822491</v>
      </c>
      <c r="G10" s="22">
        <v>671150</v>
      </c>
      <c r="H10" s="22">
        <v>188294172</v>
      </c>
      <c r="I10" s="22">
        <v>14340</v>
      </c>
      <c r="J10" s="22">
        <v>9915577</v>
      </c>
    </row>
    <row r="11" spans="1:10" s="6" customFormat="1" ht="16.5" customHeight="1">
      <c r="A11" s="13"/>
      <c r="B11" s="14" t="s">
        <v>4</v>
      </c>
      <c r="C11" s="21">
        <f t="shared" si="1"/>
        <v>2731096</v>
      </c>
      <c r="D11" s="32">
        <f t="shared" si="1"/>
        <v>739203927</v>
      </c>
      <c r="E11" s="27">
        <v>1686460</v>
      </c>
      <c r="F11" s="22">
        <v>436305986</v>
      </c>
      <c r="G11" s="22">
        <v>1036357</v>
      </c>
      <c r="H11" s="22">
        <v>297009652</v>
      </c>
      <c r="I11" s="22">
        <v>8279</v>
      </c>
      <c r="J11" s="22">
        <v>5888289</v>
      </c>
    </row>
    <row r="12" spans="1:10" s="6" customFormat="1" ht="16.5" customHeight="1">
      <c r="A12" s="13"/>
      <c r="B12" s="14" t="s">
        <v>5</v>
      </c>
      <c r="C12" s="21">
        <f t="shared" si="1"/>
        <v>2534995</v>
      </c>
      <c r="D12" s="32">
        <f t="shared" si="1"/>
        <v>735511347</v>
      </c>
      <c r="E12" s="27">
        <v>1558849</v>
      </c>
      <c r="F12" s="22">
        <v>424453808</v>
      </c>
      <c r="G12" s="22">
        <v>969635</v>
      </c>
      <c r="H12" s="22">
        <v>305887244</v>
      </c>
      <c r="I12" s="22">
        <v>6511</v>
      </c>
      <c r="J12" s="22">
        <v>5170295</v>
      </c>
    </row>
    <row r="13" spans="1:10" s="6" customFormat="1" ht="16.5" customHeight="1">
      <c r="A13" s="13"/>
      <c r="B13" s="14" t="s">
        <v>6</v>
      </c>
      <c r="C13" s="21">
        <f t="shared" si="1"/>
        <v>2249266</v>
      </c>
      <c r="D13" s="32">
        <f t="shared" si="1"/>
        <v>600989779</v>
      </c>
      <c r="E13" s="27">
        <v>1512436</v>
      </c>
      <c r="F13" s="22">
        <v>386707982</v>
      </c>
      <c r="G13" s="22">
        <v>730206</v>
      </c>
      <c r="H13" s="22">
        <v>209840911</v>
      </c>
      <c r="I13" s="22">
        <v>6624</v>
      </c>
      <c r="J13" s="22">
        <v>4440886</v>
      </c>
    </row>
    <row r="14" spans="1:10" s="6" customFormat="1" ht="16.5" customHeight="1">
      <c r="A14" s="13"/>
      <c r="B14" s="14" t="s">
        <v>7</v>
      </c>
      <c r="C14" s="21">
        <f t="shared" si="1"/>
        <v>2379550</v>
      </c>
      <c r="D14" s="32">
        <f t="shared" si="1"/>
        <v>644347913</v>
      </c>
      <c r="E14" s="27">
        <v>1588511</v>
      </c>
      <c r="F14" s="22">
        <v>386735141</v>
      </c>
      <c r="G14" s="22">
        <v>785621</v>
      </c>
      <c r="H14" s="22">
        <v>253432270</v>
      </c>
      <c r="I14" s="22">
        <v>5418</v>
      </c>
      <c r="J14" s="22">
        <v>4180502</v>
      </c>
    </row>
    <row r="15" spans="1:10" s="6" customFormat="1" ht="16.5" customHeight="1">
      <c r="A15" s="13"/>
      <c r="B15" s="14" t="s">
        <v>8</v>
      </c>
      <c r="C15" s="21">
        <f t="shared" si="1"/>
        <v>2798407</v>
      </c>
      <c r="D15" s="32">
        <f t="shared" si="1"/>
        <v>736107428</v>
      </c>
      <c r="E15" s="27">
        <v>1787829</v>
      </c>
      <c r="F15" s="22">
        <v>404944737</v>
      </c>
      <c r="G15" s="22">
        <v>1003693</v>
      </c>
      <c r="H15" s="22">
        <v>327040741</v>
      </c>
      <c r="I15" s="22">
        <v>6885</v>
      </c>
      <c r="J15" s="22">
        <v>4121950</v>
      </c>
    </row>
    <row r="16" spans="1:10" s="6" customFormat="1" ht="16.5" customHeight="1">
      <c r="A16" s="13"/>
      <c r="B16" s="14" t="s">
        <v>9</v>
      </c>
      <c r="C16" s="21">
        <f t="shared" si="1"/>
        <v>3764766</v>
      </c>
      <c r="D16" s="32">
        <f t="shared" si="1"/>
        <v>920566673</v>
      </c>
      <c r="E16" s="27">
        <v>2409089</v>
      </c>
      <c r="F16" s="22">
        <v>470202932</v>
      </c>
      <c r="G16" s="22">
        <v>1347244</v>
      </c>
      <c r="H16" s="22">
        <v>444880253</v>
      </c>
      <c r="I16" s="22">
        <v>8433</v>
      </c>
      <c r="J16" s="22">
        <v>5483488</v>
      </c>
    </row>
    <row r="17" spans="1:10" s="6" customFormat="1" ht="16.5" customHeight="1">
      <c r="A17" s="13"/>
      <c r="B17" s="14" t="s">
        <v>10</v>
      </c>
      <c r="C17" s="21">
        <f t="shared" si="1"/>
        <v>4070433</v>
      </c>
      <c r="D17" s="32">
        <f t="shared" si="1"/>
        <v>908860674</v>
      </c>
      <c r="E17" s="27">
        <v>2500172</v>
      </c>
      <c r="F17" s="22">
        <v>452693705</v>
      </c>
      <c r="G17" s="22">
        <v>1564425</v>
      </c>
      <c r="H17" s="22">
        <v>452058781</v>
      </c>
      <c r="I17" s="22">
        <v>5836</v>
      </c>
      <c r="J17" s="22">
        <v>4108188</v>
      </c>
    </row>
    <row r="18" spans="1:10" s="6" customFormat="1" ht="16.5" customHeight="1">
      <c r="A18" s="13"/>
      <c r="B18" s="14" t="s">
        <v>11</v>
      </c>
      <c r="C18" s="21">
        <f t="shared" si="1"/>
        <v>3392953</v>
      </c>
      <c r="D18" s="32">
        <f>F18+H18+J18</f>
        <v>719271854</v>
      </c>
      <c r="E18" s="27">
        <v>2176372</v>
      </c>
      <c r="F18" s="22">
        <v>420554939</v>
      </c>
      <c r="G18" s="22">
        <v>1211201</v>
      </c>
      <c r="H18" s="22">
        <v>295065517</v>
      </c>
      <c r="I18" s="22">
        <v>5380</v>
      </c>
      <c r="J18" s="22">
        <v>3651398</v>
      </c>
    </row>
    <row r="19" spans="1:10" s="6" customFormat="1" ht="16.5" customHeight="1">
      <c r="A19" s="13"/>
      <c r="B19" s="14" t="s">
        <v>12</v>
      </c>
      <c r="C19" s="21">
        <f t="shared" si="1"/>
        <v>3825810</v>
      </c>
      <c r="D19" s="32">
        <f>F19+H19+J19</f>
        <v>712260218</v>
      </c>
      <c r="E19" s="27">
        <v>2289810</v>
      </c>
      <c r="F19" s="22">
        <v>400551918</v>
      </c>
      <c r="G19" s="22">
        <v>1530235</v>
      </c>
      <c r="H19" s="22">
        <v>307492326</v>
      </c>
      <c r="I19" s="22">
        <v>5765</v>
      </c>
      <c r="J19" s="22">
        <v>4215974</v>
      </c>
    </row>
    <row r="20" spans="1:10" s="6" customFormat="1" ht="16.5" customHeight="1">
      <c r="A20" s="13"/>
      <c r="B20" s="14" t="s">
        <v>13</v>
      </c>
      <c r="C20" s="21">
        <f t="shared" si="1"/>
        <v>2982581</v>
      </c>
      <c r="D20" s="32">
        <f>F20+H20+J20</f>
        <v>625286964</v>
      </c>
      <c r="E20" s="27">
        <v>1641682</v>
      </c>
      <c r="F20" s="22">
        <v>345703408</v>
      </c>
      <c r="G20" s="22">
        <v>1332913</v>
      </c>
      <c r="H20" s="22">
        <v>273214142</v>
      </c>
      <c r="I20" s="22">
        <v>7986</v>
      </c>
      <c r="J20" s="22">
        <v>6369414</v>
      </c>
    </row>
    <row r="21" spans="1:10" s="6" customFormat="1" ht="16.5" customHeight="1">
      <c r="A21" s="15"/>
      <c r="B21" s="16" t="s">
        <v>14</v>
      </c>
      <c r="C21" s="23">
        <f t="shared" si="1"/>
        <v>3484367</v>
      </c>
      <c r="D21" s="33">
        <f>F21+H21+J21</f>
        <v>890076123</v>
      </c>
      <c r="E21" s="28">
        <v>1712199</v>
      </c>
      <c r="F21" s="23">
        <v>425796197</v>
      </c>
      <c r="G21" s="23">
        <v>1738418</v>
      </c>
      <c r="H21" s="23">
        <v>427518779</v>
      </c>
      <c r="I21" s="23">
        <v>33750</v>
      </c>
      <c r="J21" s="23">
        <v>36761147</v>
      </c>
    </row>
    <row r="22" s="6" customFormat="1" ht="16.5" customHeight="1">
      <c r="A22" s="6" t="s">
        <v>15</v>
      </c>
    </row>
    <row r="23" s="6" customFormat="1" ht="16.5" customHeight="1">
      <c r="A23" s="6" t="s">
        <v>22</v>
      </c>
    </row>
    <row r="24" s="2" customFormat="1" ht="15" customHeight="1"/>
    <row r="25" s="2" customFormat="1" ht="15" customHeight="1"/>
    <row r="26" ht="12.75">
      <c r="E26" s="3"/>
    </row>
  </sheetData>
  <sheetProtection/>
  <mergeCells count="5">
    <mergeCell ref="I4:J4"/>
    <mergeCell ref="A4:B5"/>
    <mergeCell ref="C4:D4"/>
    <mergeCell ref="E4:F4"/>
    <mergeCell ref="G4:H4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3.875" style="1" bestFit="1" customWidth="1"/>
    <col min="4" max="4" width="17.25390625" style="1" bestFit="1" customWidth="1"/>
    <col min="5" max="5" width="13.875" style="1" bestFit="1" customWidth="1"/>
    <col min="6" max="6" width="17.25390625" style="1" bestFit="1" customWidth="1"/>
    <col min="7" max="7" width="13.875" style="1" bestFit="1" customWidth="1"/>
    <col min="8" max="8" width="17.25390625" style="1" bestFit="1" customWidth="1"/>
    <col min="9" max="9" width="13.875" style="1" customWidth="1"/>
    <col min="10" max="10" width="17.25390625" style="1" customWidth="1"/>
    <col min="11" max="16384" width="9.00390625" style="1" customWidth="1"/>
  </cols>
  <sheetData>
    <row r="1" ht="16.5" customHeight="1">
      <c r="A1" s="4" t="s">
        <v>56</v>
      </c>
    </row>
    <row r="2" ht="13.5" customHeight="1"/>
    <row r="3" s="6" customFormat="1" ht="16.5" customHeight="1">
      <c r="A3" s="5" t="s">
        <v>21</v>
      </c>
    </row>
    <row r="4" spans="1:10" s="6" customFormat="1" ht="18.75" customHeight="1">
      <c r="A4" s="61" t="s">
        <v>16</v>
      </c>
      <c r="B4" s="62"/>
      <c r="C4" s="65" t="s">
        <v>17</v>
      </c>
      <c r="D4" s="66"/>
      <c r="E4" s="62" t="s">
        <v>18</v>
      </c>
      <c r="F4" s="54"/>
      <c r="G4" s="65" t="s">
        <v>23</v>
      </c>
      <c r="H4" s="67"/>
      <c r="I4" s="54" t="s">
        <v>20</v>
      </c>
      <c r="J4" s="54"/>
    </row>
    <row r="5" spans="1:10" s="6" customFormat="1" ht="18.75" customHeight="1">
      <c r="A5" s="63"/>
      <c r="B5" s="64"/>
      <c r="C5" s="7" t="s">
        <v>0</v>
      </c>
      <c r="D5" s="29" t="s">
        <v>1</v>
      </c>
      <c r="E5" s="24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</row>
    <row r="6" spans="1:10" s="6" customFormat="1" ht="18.75" customHeight="1">
      <c r="A6" s="9" t="s">
        <v>27</v>
      </c>
      <c r="B6" s="10" t="s">
        <v>2</v>
      </c>
      <c r="C6" s="17">
        <v>36077193</v>
      </c>
      <c r="D6" s="30">
        <v>8172250726</v>
      </c>
      <c r="E6" s="25">
        <v>22806217</v>
      </c>
      <c r="F6" s="18">
        <v>4599952159</v>
      </c>
      <c r="G6" s="18">
        <v>13080660</v>
      </c>
      <c r="H6" s="18">
        <v>3459133903</v>
      </c>
      <c r="I6" s="18">
        <v>190316</v>
      </c>
      <c r="J6" s="18">
        <v>113164664</v>
      </c>
    </row>
    <row r="7" spans="1:10" s="6" customFormat="1" ht="18.75" customHeight="1">
      <c r="A7" s="13" t="s">
        <v>28</v>
      </c>
      <c r="B7" s="34" t="s">
        <v>2</v>
      </c>
      <c r="C7" s="21">
        <v>34965142</v>
      </c>
      <c r="D7" s="32">
        <v>8904399024</v>
      </c>
      <c r="E7" s="27">
        <v>22599027</v>
      </c>
      <c r="F7" s="22">
        <v>5024931775</v>
      </c>
      <c r="G7" s="22">
        <v>12184499</v>
      </c>
      <c r="H7" s="22">
        <v>3769049152</v>
      </c>
      <c r="I7" s="22">
        <v>181616</v>
      </c>
      <c r="J7" s="22">
        <v>110418097</v>
      </c>
    </row>
    <row r="8" spans="1:10" s="6" customFormat="1" ht="18.75" customHeight="1" thickBot="1">
      <c r="A8" s="11" t="s">
        <v>29</v>
      </c>
      <c r="B8" s="12" t="s">
        <v>2</v>
      </c>
      <c r="C8" s="19">
        <v>37172419</v>
      </c>
      <c r="D8" s="31">
        <f aca="true" t="shared" si="0" ref="D8:J8">SUM(D9:D20)</f>
        <v>9144325732</v>
      </c>
      <c r="E8" s="26">
        <v>23965914</v>
      </c>
      <c r="F8" s="20">
        <f t="shared" si="0"/>
        <v>5178832452</v>
      </c>
      <c r="G8" s="20">
        <v>13045432</v>
      </c>
      <c r="H8" s="20">
        <f t="shared" si="0"/>
        <v>3859056003</v>
      </c>
      <c r="I8" s="20">
        <v>161073</v>
      </c>
      <c r="J8" s="20">
        <f t="shared" si="0"/>
        <v>106437277</v>
      </c>
    </row>
    <row r="9" spans="1:10" s="6" customFormat="1" ht="16.5" customHeight="1" thickTop="1">
      <c r="A9" s="13" t="s">
        <v>29</v>
      </c>
      <c r="B9" s="14" t="s">
        <v>3</v>
      </c>
      <c r="C9" s="21">
        <f aca="true" t="shared" si="1" ref="C9:D20">E9+G9+I9</f>
        <v>2063348</v>
      </c>
      <c r="D9" s="32">
        <f t="shared" si="1"/>
        <v>568960707</v>
      </c>
      <c r="E9" s="27">
        <v>1400632</v>
      </c>
      <c r="F9" s="22">
        <v>339948473</v>
      </c>
      <c r="G9" s="22">
        <v>638063</v>
      </c>
      <c r="H9" s="22">
        <v>214381181</v>
      </c>
      <c r="I9" s="22">
        <v>24653</v>
      </c>
      <c r="J9" s="22">
        <v>14631053</v>
      </c>
    </row>
    <row r="10" spans="1:10" s="6" customFormat="1" ht="16.5" customHeight="1">
      <c r="A10" s="13"/>
      <c r="B10" s="14" t="s">
        <v>4</v>
      </c>
      <c r="C10" s="21">
        <f t="shared" si="1"/>
        <v>2409829</v>
      </c>
      <c r="D10" s="32">
        <f t="shared" si="1"/>
        <v>605826756</v>
      </c>
      <c r="E10" s="27">
        <v>1584391</v>
      </c>
      <c r="F10" s="22">
        <v>346213058</v>
      </c>
      <c r="G10" s="22">
        <v>806575</v>
      </c>
      <c r="H10" s="22">
        <v>251244961</v>
      </c>
      <c r="I10" s="22">
        <v>18863</v>
      </c>
      <c r="J10" s="22">
        <v>8368737</v>
      </c>
    </row>
    <row r="11" spans="1:10" s="6" customFormat="1" ht="16.5" customHeight="1">
      <c r="A11" s="13"/>
      <c r="B11" s="14" t="s">
        <v>5</v>
      </c>
      <c r="C11" s="21">
        <f t="shared" si="1"/>
        <v>2619116</v>
      </c>
      <c r="D11" s="32">
        <f t="shared" si="1"/>
        <v>711605996</v>
      </c>
      <c r="E11" s="27">
        <v>1714589</v>
      </c>
      <c r="F11" s="22">
        <v>406504355</v>
      </c>
      <c r="G11" s="22">
        <v>890235</v>
      </c>
      <c r="H11" s="22">
        <v>298952643</v>
      </c>
      <c r="I11" s="22">
        <v>14292</v>
      </c>
      <c r="J11" s="22">
        <v>6148998</v>
      </c>
    </row>
    <row r="12" spans="1:10" s="6" customFormat="1" ht="16.5" customHeight="1">
      <c r="A12" s="13"/>
      <c r="B12" s="14" t="s">
        <v>6</v>
      </c>
      <c r="C12" s="21">
        <f t="shared" si="1"/>
        <v>2315008</v>
      </c>
      <c r="D12" s="32">
        <f t="shared" si="1"/>
        <v>657591199</v>
      </c>
      <c r="E12" s="27">
        <v>1689804</v>
      </c>
      <c r="F12" s="22">
        <v>419631432</v>
      </c>
      <c r="G12" s="22">
        <v>616692</v>
      </c>
      <c r="H12" s="22">
        <v>233115431</v>
      </c>
      <c r="I12" s="22">
        <v>8512</v>
      </c>
      <c r="J12" s="22">
        <v>4844336</v>
      </c>
    </row>
    <row r="13" spans="1:10" s="6" customFormat="1" ht="16.5" customHeight="1">
      <c r="A13" s="13"/>
      <c r="B13" s="14" t="s">
        <v>7</v>
      </c>
      <c r="C13" s="21">
        <f t="shared" si="1"/>
        <v>2616178</v>
      </c>
      <c r="D13" s="32">
        <f t="shared" si="1"/>
        <v>729897536</v>
      </c>
      <c r="E13" s="27">
        <v>1927456</v>
      </c>
      <c r="F13" s="22">
        <v>450325627</v>
      </c>
      <c r="G13" s="22">
        <v>682050</v>
      </c>
      <c r="H13" s="22">
        <v>275644177</v>
      </c>
      <c r="I13" s="22">
        <v>6672</v>
      </c>
      <c r="J13" s="22">
        <v>3927732</v>
      </c>
    </row>
    <row r="14" spans="1:10" s="6" customFormat="1" ht="16.5" customHeight="1">
      <c r="A14" s="13"/>
      <c r="B14" s="14" t="s">
        <v>8</v>
      </c>
      <c r="C14" s="21">
        <f t="shared" si="1"/>
        <v>3158151</v>
      </c>
      <c r="D14" s="32">
        <f t="shared" si="1"/>
        <v>779077209</v>
      </c>
      <c r="E14" s="27">
        <v>2257147</v>
      </c>
      <c r="F14" s="22">
        <v>428058440</v>
      </c>
      <c r="G14" s="22">
        <v>891077</v>
      </c>
      <c r="H14" s="22">
        <v>345886954</v>
      </c>
      <c r="I14" s="22">
        <v>9927</v>
      </c>
      <c r="J14" s="22">
        <v>5131815</v>
      </c>
    </row>
    <row r="15" spans="1:10" s="6" customFormat="1" ht="16.5" customHeight="1">
      <c r="A15" s="13"/>
      <c r="B15" s="14" t="s">
        <v>9</v>
      </c>
      <c r="C15" s="21">
        <f t="shared" si="1"/>
        <v>3801199</v>
      </c>
      <c r="D15" s="32">
        <f t="shared" si="1"/>
        <v>987514415</v>
      </c>
      <c r="E15" s="27">
        <v>2313572</v>
      </c>
      <c r="F15" s="22">
        <v>500735817</v>
      </c>
      <c r="G15" s="22">
        <v>1479423</v>
      </c>
      <c r="H15" s="22">
        <v>481865318</v>
      </c>
      <c r="I15" s="22">
        <v>8204</v>
      </c>
      <c r="J15" s="22">
        <v>4913280</v>
      </c>
    </row>
    <row r="16" spans="1:10" s="6" customFormat="1" ht="16.5" customHeight="1">
      <c r="A16" s="13"/>
      <c r="B16" s="14" t="s">
        <v>10</v>
      </c>
      <c r="C16" s="21">
        <f t="shared" si="1"/>
        <v>3874101</v>
      </c>
      <c r="D16" s="32">
        <f t="shared" si="1"/>
        <v>948326673</v>
      </c>
      <c r="E16" s="27">
        <v>2546624</v>
      </c>
      <c r="F16" s="22">
        <v>518478264</v>
      </c>
      <c r="G16" s="22">
        <v>1321298</v>
      </c>
      <c r="H16" s="22">
        <v>425519699</v>
      </c>
      <c r="I16" s="22">
        <v>6179</v>
      </c>
      <c r="J16" s="22">
        <v>4328710</v>
      </c>
    </row>
    <row r="17" spans="1:10" s="6" customFormat="1" ht="16.5" customHeight="1">
      <c r="A17" s="13"/>
      <c r="B17" s="14" t="s">
        <v>11</v>
      </c>
      <c r="C17" s="21">
        <f t="shared" si="1"/>
        <v>3284404</v>
      </c>
      <c r="D17" s="32">
        <f>F17+H17+J17</f>
        <v>749565616</v>
      </c>
      <c r="E17" s="27">
        <v>2183812</v>
      </c>
      <c r="F17" s="22">
        <v>430849681</v>
      </c>
      <c r="G17" s="22">
        <v>1095542</v>
      </c>
      <c r="H17" s="22">
        <v>315639151</v>
      </c>
      <c r="I17" s="22">
        <v>5050</v>
      </c>
      <c r="J17" s="22">
        <v>3076784</v>
      </c>
    </row>
    <row r="18" spans="1:10" s="6" customFormat="1" ht="16.5" customHeight="1">
      <c r="A18" s="13"/>
      <c r="B18" s="14" t="s">
        <v>12</v>
      </c>
      <c r="C18" s="21">
        <f t="shared" si="1"/>
        <v>3989267</v>
      </c>
      <c r="D18" s="32">
        <f>F18+H18+J18</f>
        <v>791423902</v>
      </c>
      <c r="E18" s="27">
        <v>2546684</v>
      </c>
      <c r="F18" s="22">
        <v>459954163</v>
      </c>
      <c r="G18" s="22">
        <v>1433091</v>
      </c>
      <c r="H18" s="22">
        <v>325530644</v>
      </c>
      <c r="I18" s="22">
        <v>9492</v>
      </c>
      <c r="J18" s="22">
        <v>5939095</v>
      </c>
    </row>
    <row r="19" spans="1:10" s="6" customFormat="1" ht="16.5" customHeight="1">
      <c r="A19" s="13"/>
      <c r="B19" s="14" t="s">
        <v>13</v>
      </c>
      <c r="C19" s="21">
        <f t="shared" si="1"/>
        <v>3377066</v>
      </c>
      <c r="D19" s="32">
        <f>F19+H19+J19</f>
        <v>684724477</v>
      </c>
      <c r="E19" s="27">
        <v>1923408</v>
      </c>
      <c r="F19" s="22">
        <v>381989198</v>
      </c>
      <c r="G19" s="22">
        <v>1439126</v>
      </c>
      <c r="H19" s="22">
        <v>293857598</v>
      </c>
      <c r="I19" s="22">
        <v>14532</v>
      </c>
      <c r="J19" s="22">
        <v>8877681</v>
      </c>
    </row>
    <row r="20" spans="1:10" s="6" customFormat="1" ht="16.5" customHeight="1">
      <c r="A20" s="15"/>
      <c r="B20" s="16" t="s">
        <v>14</v>
      </c>
      <c r="C20" s="23">
        <f t="shared" si="1"/>
        <v>3664752</v>
      </c>
      <c r="D20" s="33">
        <f>F20+H20+J20</f>
        <v>929811246</v>
      </c>
      <c r="E20" s="28">
        <v>1877796</v>
      </c>
      <c r="F20" s="23">
        <v>496143944</v>
      </c>
      <c r="G20" s="23">
        <v>1752259</v>
      </c>
      <c r="H20" s="23">
        <v>397418246</v>
      </c>
      <c r="I20" s="23">
        <v>34697</v>
      </c>
      <c r="J20" s="23">
        <v>36249056</v>
      </c>
    </row>
    <row r="21" s="6" customFormat="1" ht="16.5" customHeight="1">
      <c r="A21" s="6" t="s">
        <v>15</v>
      </c>
    </row>
    <row r="22" s="6" customFormat="1" ht="16.5" customHeight="1">
      <c r="A22" s="6" t="s">
        <v>22</v>
      </c>
    </row>
    <row r="23" s="2" customFormat="1" ht="15" customHeight="1"/>
    <row r="24" s="2" customFormat="1" ht="15" customHeight="1"/>
    <row r="25" ht="12.75">
      <c r="E25" s="3"/>
    </row>
  </sheetData>
  <sheetProtection/>
  <mergeCells count="5">
    <mergeCell ref="I4:J4"/>
    <mergeCell ref="A4:B5"/>
    <mergeCell ref="C4:D4"/>
    <mergeCell ref="E4:F4"/>
    <mergeCell ref="G4:H4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3.875" style="1" bestFit="1" customWidth="1"/>
    <col min="4" max="4" width="17.25390625" style="1" bestFit="1" customWidth="1"/>
    <col min="5" max="5" width="13.875" style="1" bestFit="1" customWidth="1"/>
    <col min="6" max="6" width="17.25390625" style="1" bestFit="1" customWidth="1"/>
    <col min="7" max="7" width="13.875" style="1" bestFit="1" customWidth="1"/>
    <col min="8" max="8" width="17.25390625" style="1" bestFit="1" customWidth="1"/>
    <col min="9" max="9" width="13.875" style="1" customWidth="1"/>
    <col min="10" max="10" width="17.25390625" style="1" customWidth="1"/>
    <col min="11" max="16384" width="9.00390625" style="1" customWidth="1"/>
  </cols>
  <sheetData>
    <row r="1" ht="16.5" customHeight="1">
      <c r="A1" s="4" t="s">
        <v>57</v>
      </c>
    </row>
    <row r="2" ht="13.5" customHeight="1"/>
    <row r="3" s="6" customFormat="1" ht="16.5" customHeight="1">
      <c r="A3" s="5" t="s">
        <v>21</v>
      </c>
    </row>
    <row r="4" spans="1:10" s="6" customFormat="1" ht="18.75" customHeight="1">
      <c r="A4" s="61" t="s">
        <v>16</v>
      </c>
      <c r="B4" s="62"/>
      <c r="C4" s="65" t="s">
        <v>17</v>
      </c>
      <c r="D4" s="66"/>
      <c r="E4" s="62" t="s">
        <v>18</v>
      </c>
      <c r="F4" s="54"/>
      <c r="G4" s="65" t="s">
        <v>19</v>
      </c>
      <c r="H4" s="67"/>
      <c r="I4" s="54" t="s">
        <v>20</v>
      </c>
      <c r="J4" s="54"/>
    </row>
    <row r="5" spans="1:10" s="6" customFormat="1" ht="18.75" customHeight="1">
      <c r="A5" s="63"/>
      <c r="B5" s="64"/>
      <c r="C5" s="7" t="s">
        <v>0</v>
      </c>
      <c r="D5" s="29" t="s">
        <v>1</v>
      </c>
      <c r="E5" s="24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</row>
    <row r="6" spans="1:10" s="6" customFormat="1" ht="18.75" customHeight="1">
      <c r="A6" s="9" t="s">
        <v>27</v>
      </c>
      <c r="B6" s="10" t="s">
        <v>2</v>
      </c>
      <c r="C6" s="17">
        <v>36077193</v>
      </c>
      <c r="D6" s="30">
        <v>8172250726</v>
      </c>
      <c r="E6" s="25">
        <v>22806217</v>
      </c>
      <c r="F6" s="18">
        <v>4599952159</v>
      </c>
      <c r="G6" s="18">
        <v>13080660</v>
      </c>
      <c r="H6" s="18">
        <v>3459133903</v>
      </c>
      <c r="I6" s="18">
        <v>190316</v>
      </c>
      <c r="J6" s="18">
        <v>113164664</v>
      </c>
    </row>
    <row r="7" spans="1:10" s="6" customFormat="1" ht="18.75" customHeight="1" thickBot="1">
      <c r="A7" s="11" t="s">
        <v>28</v>
      </c>
      <c r="B7" s="12" t="s">
        <v>2</v>
      </c>
      <c r="C7" s="19">
        <f>SUM(C8:C19)</f>
        <v>34965142</v>
      </c>
      <c r="D7" s="31">
        <f>SUM(D8:D19)</f>
        <v>8904399024</v>
      </c>
      <c r="E7" s="26">
        <f>SUM(E8:E19)</f>
        <v>22599027</v>
      </c>
      <c r="F7" s="20">
        <f>SUM(F8:F19)</f>
        <v>5024931775</v>
      </c>
      <c r="G7" s="20">
        <v>12184499</v>
      </c>
      <c r="H7" s="20">
        <f>SUM(H8:H19)</f>
        <v>3769049152</v>
      </c>
      <c r="I7" s="20">
        <v>181616</v>
      </c>
      <c r="J7" s="20">
        <f>SUM(J8:J19)</f>
        <v>110418097</v>
      </c>
    </row>
    <row r="8" spans="1:10" s="6" customFormat="1" ht="16.5" customHeight="1" thickTop="1">
      <c r="A8" s="13" t="s">
        <v>28</v>
      </c>
      <c r="B8" s="14" t="s">
        <v>3</v>
      </c>
      <c r="C8" s="21">
        <f aca="true" t="shared" si="0" ref="C8:C19">E8+G8+I8</f>
        <v>1818626</v>
      </c>
      <c r="D8" s="32">
        <f aca="true" t="shared" si="1" ref="D8:D15">F8+H8+J8</f>
        <v>536868093</v>
      </c>
      <c r="E8" s="27">
        <v>1192393</v>
      </c>
      <c r="F8" s="22">
        <v>352801951</v>
      </c>
      <c r="G8" s="22">
        <v>602067</v>
      </c>
      <c r="H8" s="22">
        <v>170092581</v>
      </c>
      <c r="I8" s="22">
        <v>24166</v>
      </c>
      <c r="J8" s="22">
        <v>13973561</v>
      </c>
    </row>
    <row r="9" spans="1:10" s="6" customFormat="1" ht="16.5" customHeight="1">
      <c r="A9" s="13"/>
      <c r="B9" s="14" t="s">
        <v>4</v>
      </c>
      <c r="C9" s="21">
        <f t="shared" si="0"/>
        <v>2182029</v>
      </c>
      <c r="D9" s="32">
        <f t="shared" si="1"/>
        <v>577220602</v>
      </c>
      <c r="E9" s="27">
        <v>1393595</v>
      </c>
      <c r="F9" s="22">
        <v>357762802</v>
      </c>
      <c r="G9" s="22">
        <v>770205</v>
      </c>
      <c r="H9" s="22">
        <v>210591472</v>
      </c>
      <c r="I9" s="22">
        <v>18229</v>
      </c>
      <c r="J9" s="22">
        <v>8866328</v>
      </c>
    </row>
    <row r="10" spans="1:10" s="6" customFormat="1" ht="16.5" customHeight="1">
      <c r="A10" s="13"/>
      <c r="B10" s="14" t="s">
        <v>5</v>
      </c>
      <c r="C10" s="21">
        <f t="shared" si="0"/>
        <v>2511935</v>
      </c>
      <c r="D10" s="32">
        <f t="shared" si="1"/>
        <v>651765677</v>
      </c>
      <c r="E10" s="27">
        <v>1593468</v>
      </c>
      <c r="F10" s="22">
        <v>387539905</v>
      </c>
      <c r="G10" s="22">
        <v>904017</v>
      </c>
      <c r="H10" s="22">
        <v>257564642</v>
      </c>
      <c r="I10" s="22">
        <v>14450</v>
      </c>
      <c r="J10" s="22">
        <v>6661130</v>
      </c>
    </row>
    <row r="11" spans="1:10" s="6" customFormat="1" ht="16.5" customHeight="1">
      <c r="A11" s="13"/>
      <c r="B11" s="14" t="s">
        <v>6</v>
      </c>
      <c r="C11" s="21">
        <f t="shared" si="0"/>
        <v>2262062</v>
      </c>
      <c r="D11" s="32">
        <f t="shared" si="1"/>
        <v>614301503</v>
      </c>
      <c r="E11" s="27">
        <v>1600319</v>
      </c>
      <c r="F11" s="22">
        <v>406111344</v>
      </c>
      <c r="G11" s="22">
        <v>649980</v>
      </c>
      <c r="H11" s="22">
        <v>202552744</v>
      </c>
      <c r="I11" s="22">
        <v>11763</v>
      </c>
      <c r="J11" s="22">
        <v>5637415</v>
      </c>
    </row>
    <row r="12" spans="1:10" s="6" customFormat="1" ht="16.5" customHeight="1">
      <c r="A12" s="13"/>
      <c r="B12" s="14" t="s">
        <v>7</v>
      </c>
      <c r="C12" s="21">
        <f t="shared" si="0"/>
        <v>2454445</v>
      </c>
      <c r="D12" s="32">
        <f t="shared" si="1"/>
        <v>708446743</v>
      </c>
      <c r="E12" s="27">
        <v>1768740</v>
      </c>
      <c r="F12" s="22">
        <v>439479642</v>
      </c>
      <c r="G12" s="22">
        <v>672917</v>
      </c>
      <c r="H12" s="22">
        <v>263064868</v>
      </c>
      <c r="I12" s="22">
        <v>12788</v>
      </c>
      <c r="J12" s="22">
        <v>5902233</v>
      </c>
    </row>
    <row r="13" spans="1:10" s="6" customFormat="1" ht="16.5" customHeight="1">
      <c r="A13" s="13"/>
      <c r="B13" s="14" t="s">
        <v>8</v>
      </c>
      <c r="C13" s="21">
        <f t="shared" si="0"/>
        <v>2776519</v>
      </c>
      <c r="D13" s="32">
        <f t="shared" si="1"/>
        <v>784721926</v>
      </c>
      <c r="E13" s="27">
        <v>1896506</v>
      </c>
      <c r="F13" s="22">
        <v>458391644</v>
      </c>
      <c r="G13" s="22">
        <v>868178</v>
      </c>
      <c r="H13" s="22">
        <v>320687323</v>
      </c>
      <c r="I13" s="22">
        <v>11835</v>
      </c>
      <c r="J13" s="22">
        <v>5642959</v>
      </c>
    </row>
    <row r="14" spans="1:10" s="6" customFormat="1" ht="16.5" customHeight="1">
      <c r="A14" s="13"/>
      <c r="B14" s="14" t="s">
        <v>9</v>
      </c>
      <c r="C14" s="21">
        <f t="shared" si="0"/>
        <v>3346692</v>
      </c>
      <c r="D14" s="32">
        <f t="shared" si="1"/>
        <v>936950296</v>
      </c>
      <c r="E14" s="27">
        <v>2081442</v>
      </c>
      <c r="F14" s="22">
        <v>466604717</v>
      </c>
      <c r="G14" s="22">
        <v>1258483</v>
      </c>
      <c r="H14" s="22">
        <v>466312664</v>
      </c>
      <c r="I14" s="22">
        <v>6767</v>
      </c>
      <c r="J14" s="22">
        <v>4032915</v>
      </c>
    </row>
    <row r="15" spans="1:10" s="6" customFormat="1" ht="16.5" customHeight="1">
      <c r="A15" s="13"/>
      <c r="B15" s="14" t="s">
        <v>10</v>
      </c>
      <c r="C15" s="21">
        <f t="shared" si="0"/>
        <v>3703432</v>
      </c>
      <c r="D15" s="32">
        <f t="shared" si="1"/>
        <v>989253857</v>
      </c>
      <c r="E15" s="27">
        <v>2216825</v>
      </c>
      <c r="F15" s="22">
        <v>502196060</v>
      </c>
      <c r="G15" s="22">
        <v>1477147</v>
      </c>
      <c r="H15" s="22">
        <v>481973727</v>
      </c>
      <c r="I15" s="22">
        <v>9460</v>
      </c>
      <c r="J15" s="22">
        <v>5084070</v>
      </c>
    </row>
    <row r="16" spans="1:10" s="6" customFormat="1" ht="16.5" customHeight="1">
      <c r="A16" s="13"/>
      <c r="B16" s="14" t="s">
        <v>11</v>
      </c>
      <c r="C16" s="21">
        <f t="shared" si="0"/>
        <v>3261547</v>
      </c>
      <c r="D16" s="32">
        <f>F16+H16+J16</f>
        <v>795579079</v>
      </c>
      <c r="E16" s="27">
        <v>2072163</v>
      </c>
      <c r="F16" s="22">
        <v>427603595</v>
      </c>
      <c r="G16" s="22">
        <v>1182310</v>
      </c>
      <c r="H16" s="22">
        <v>363834440</v>
      </c>
      <c r="I16" s="22">
        <v>7074</v>
      </c>
      <c r="J16" s="22">
        <v>4141044</v>
      </c>
    </row>
    <row r="17" spans="1:10" s="6" customFormat="1" ht="16.5" customHeight="1">
      <c r="A17" s="13"/>
      <c r="B17" s="14" t="s">
        <v>12</v>
      </c>
      <c r="C17" s="21">
        <f t="shared" si="0"/>
        <v>3925250</v>
      </c>
      <c r="D17" s="32">
        <f>F17+H17+J17</f>
        <v>715884026</v>
      </c>
      <c r="E17" s="27">
        <v>2601888</v>
      </c>
      <c r="F17" s="22">
        <v>405274371</v>
      </c>
      <c r="G17" s="22">
        <v>1311130</v>
      </c>
      <c r="H17" s="22">
        <v>303818627</v>
      </c>
      <c r="I17" s="22">
        <v>12232</v>
      </c>
      <c r="J17" s="22">
        <v>6791028</v>
      </c>
    </row>
    <row r="18" spans="1:10" s="6" customFormat="1" ht="16.5" customHeight="1">
      <c r="A18" s="13"/>
      <c r="B18" s="14" t="s">
        <v>13</v>
      </c>
      <c r="C18" s="21">
        <f t="shared" si="0"/>
        <v>3308706</v>
      </c>
      <c r="D18" s="32">
        <f>F18+H18+J18</f>
        <v>673652681</v>
      </c>
      <c r="E18" s="27">
        <v>2121649</v>
      </c>
      <c r="F18" s="22">
        <v>357630246</v>
      </c>
      <c r="G18" s="22">
        <v>1169633</v>
      </c>
      <c r="H18" s="22">
        <v>306439477</v>
      </c>
      <c r="I18" s="22">
        <v>17424</v>
      </c>
      <c r="J18" s="22">
        <v>9582958</v>
      </c>
    </row>
    <row r="19" spans="1:10" s="6" customFormat="1" ht="16.5" customHeight="1">
      <c r="A19" s="15"/>
      <c r="B19" s="16" t="s">
        <v>14</v>
      </c>
      <c r="C19" s="23">
        <f t="shared" si="0"/>
        <v>3413899</v>
      </c>
      <c r="D19" s="33">
        <f>F19+H19+J19</f>
        <v>919754541</v>
      </c>
      <c r="E19" s="28">
        <v>2060039</v>
      </c>
      <c r="F19" s="23">
        <v>463535498</v>
      </c>
      <c r="G19" s="23">
        <v>1318433</v>
      </c>
      <c r="H19" s="23">
        <v>422116587</v>
      </c>
      <c r="I19" s="23">
        <v>35427</v>
      </c>
      <c r="J19" s="23">
        <v>34102456</v>
      </c>
    </row>
    <row r="20" s="6" customFormat="1" ht="16.5" customHeight="1">
      <c r="A20" s="6" t="s">
        <v>15</v>
      </c>
    </row>
    <row r="21" s="6" customFormat="1" ht="16.5" customHeight="1">
      <c r="A21" s="6" t="s">
        <v>22</v>
      </c>
    </row>
    <row r="22" s="2" customFormat="1" ht="15" customHeight="1"/>
    <row r="23" s="2" customFormat="1" ht="15" customHeight="1"/>
    <row r="24" ht="12.75">
      <c r="E24" s="3"/>
    </row>
  </sheetData>
  <sheetProtection/>
  <mergeCells count="5">
    <mergeCell ref="A4:B5"/>
    <mergeCell ref="I4:J4"/>
    <mergeCell ref="E4:F4"/>
    <mergeCell ref="G4:H4"/>
    <mergeCell ref="C4:D4"/>
  </mergeCells>
  <printOptions/>
  <pageMargins left="0.77" right="0.78" top="0.8" bottom="0.59" header="0.2" footer="0.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8" sqref="D48:J48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3.875" style="1" bestFit="1" customWidth="1"/>
    <col min="4" max="4" width="18.375" style="1" bestFit="1" customWidth="1"/>
    <col min="5" max="5" width="15.00390625" style="1" bestFit="1" customWidth="1"/>
    <col min="6" max="6" width="17.25390625" style="1" bestFit="1" customWidth="1"/>
    <col min="7" max="7" width="15.00390625" style="1" bestFit="1" customWidth="1"/>
    <col min="8" max="8" width="17.25390625" style="1" bestFit="1" customWidth="1"/>
    <col min="9" max="9" width="13.875" style="1" customWidth="1"/>
    <col min="10" max="10" width="17.25390625" style="1" customWidth="1"/>
    <col min="11" max="16384" width="9.00390625" style="1" customWidth="1"/>
  </cols>
  <sheetData>
    <row r="1" spans="1:3" ht="16.5" customHeight="1">
      <c r="A1" s="4" t="s">
        <v>64</v>
      </c>
      <c r="C1" s="4"/>
    </row>
    <row r="2" ht="13.5" customHeight="1"/>
    <row r="3" s="6" customFormat="1" ht="16.5" customHeight="1">
      <c r="A3" s="5" t="s">
        <v>21</v>
      </c>
    </row>
    <row r="4" spans="1:10" s="6" customFormat="1" ht="18.75" customHeight="1">
      <c r="A4" s="61" t="s">
        <v>16</v>
      </c>
      <c r="B4" s="62"/>
      <c r="C4" s="65" t="s">
        <v>17</v>
      </c>
      <c r="D4" s="66"/>
      <c r="E4" s="62" t="s">
        <v>18</v>
      </c>
      <c r="F4" s="54"/>
      <c r="G4" s="65" t="s">
        <v>23</v>
      </c>
      <c r="H4" s="67"/>
      <c r="I4" s="54" t="s">
        <v>20</v>
      </c>
      <c r="J4" s="54"/>
    </row>
    <row r="5" spans="1:10" s="6" customFormat="1" ht="18.75" customHeight="1">
      <c r="A5" s="63"/>
      <c r="B5" s="64"/>
      <c r="C5" s="7" t="s">
        <v>0</v>
      </c>
      <c r="D5" s="29" t="s">
        <v>1</v>
      </c>
      <c r="E5" s="24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</row>
    <row r="6" spans="1:10" s="6" customFormat="1" ht="18.75" customHeight="1">
      <c r="A6" s="9" t="s">
        <v>27</v>
      </c>
      <c r="B6" s="50" t="s">
        <v>2</v>
      </c>
      <c r="C6" s="17">
        <v>36077193</v>
      </c>
      <c r="D6" s="30">
        <v>8172250726</v>
      </c>
      <c r="E6" s="25">
        <v>22806217</v>
      </c>
      <c r="F6" s="18">
        <v>4599952159</v>
      </c>
      <c r="G6" s="18">
        <v>13080660</v>
      </c>
      <c r="H6" s="18">
        <v>3459133903</v>
      </c>
      <c r="I6" s="18">
        <v>190316</v>
      </c>
      <c r="J6" s="18">
        <v>113164664</v>
      </c>
    </row>
    <row r="7" spans="1:10" s="6" customFormat="1" ht="18.75" customHeight="1">
      <c r="A7" s="13" t="s">
        <v>28</v>
      </c>
      <c r="B7" s="51" t="s">
        <v>2</v>
      </c>
      <c r="C7" s="21">
        <v>34965142</v>
      </c>
      <c r="D7" s="32">
        <v>8904399024</v>
      </c>
      <c r="E7" s="27">
        <v>22599027</v>
      </c>
      <c r="F7" s="22">
        <v>5024931775</v>
      </c>
      <c r="G7" s="22">
        <v>12184499</v>
      </c>
      <c r="H7" s="22">
        <v>3769049152</v>
      </c>
      <c r="I7" s="22">
        <v>181616</v>
      </c>
      <c r="J7" s="22">
        <v>110418097</v>
      </c>
    </row>
    <row r="8" spans="1:10" s="6" customFormat="1" ht="18.75" customHeight="1">
      <c r="A8" s="13" t="s">
        <v>29</v>
      </c>
      <c r="B8" s="51" t="s">
        <v>2</v>
      </c>
      <c r="C8" s="21">
        <v>37172419</v>
      </c>
      <c r="D8" s="32">
        <v>9144325732</v>
      </c>
      <c r="E8" s="27">
        <v>23965914</v>
      </c>
      <c r="F8" s="22">
        <v>5178832452</v>
      </c>
      <c r="G8" s="22">
        <v>13045432</v>
      </c>
      <c r="H8" s="22">
        <v>3859056003</v>
      </c>
      <c r="I8" s="22">
        <v>161073</v>
      </c>
      <c r="J8" s="22">
        <v>106437277</v>
      </c>
    </row>
    <row r="9" spans="1:10" s="6" customFormat="1" ht="18.75" customHeight="1">
      <c r="A9" s="13" t="s">
        <v>30</v>
      </c>
      <c r="B9" s="51" t="s">
        <v>2</v>
      </c>
      <c r="C9" s="21">
        <v>36385701</v>
      </c>
      <c r="D9" s="32">
        <v>8780515140</v>
      </c>
      <c r="E9" s="27">
        <v>22349394</v>
      </c>
      <c r="F9" s="22">
        <v>4904473244</v>
      </c>
      <c r="G9" s="22">
        <v>13921098</v>
      </c>
      <c r="H9" s="22">
        <v>3781734788</v>
      </c>
      <c r="I9" s="22">
        <v>115209</v>
      </c>
      <c r="J9" s="22">
        <v>94307108</v>
      </c>
    </row>
    <row r="10" spans="1:10" s="6" customFormat="1" ht="18.75" customHeight="1">
      <c r="A10" s="13" t="s">
        <v>31</v>
      </c>
      <c r="B10" s="51" t="s">
        <v>2</v>
      </c>
      <c r="C10" s="21">
        <v>38886803</v>
      </c>
      <c r="D10" s="32">
        <v>8962114767</v>
      </c>
      <c r="E10" s="27">
        <v>24034669</v>
      </c>
      <c r="F10" s="22">
        <v>5219181578</v>
      </c>
      <c r="G10" s="22">
        <v>14711443</v>
      </c>
      <c r="H10" s="22">
        <v>3632990672</v>
      </c>
      <c r="I10" s="22">
        <v>140691</v>
      </c>
      <c r="J10" s="22">
        <v>109942517</v>
      </c>
    </row>
    <row r="11" spans="1:10" s="6" customFormat="1" ht="18.75" customHeight="1">
      <c r="A11" s="13" t="s">
        <v>32</v>
      </c>
      <c r="B11" s="51" t="s">
        <v>2</v>
      </c>
      <c r="C11" s="21">
        <v>37106656</v>
      </c>
      <c r="D11" s="32">
        <v>9648850968</v>
      </c>
      <c r="E11" s="27">
        <v>24115189</v>
      </c>
      <c r="F11" s="22">
        <v>5846987720</v>
      </c>
      <c r="G11" s="22">
        <v>12866617</v>
      </c>
      <c r="H11" s="22">
        <v>3692743496</v>
      </c>
      <c r="I11" s="22">
        <v>124850</v>
      </c>
      <c r="J11" s="22">
        <v>109119752</v>
      </c>
    </row>
    <row r="12" spans="1:10" s="6" customFormat="1" ht="18.75" customHeight="1">
      <c r="A12" s="13" t="s">
        <v>33</v>
      </c>
      <c r="B12" s="51" t="s">
        <v>2</v>
      </c>
      <c r="C12" s="21">
        <v>39101590</v>
      </c>
      <c r="D12" s="32">
        <v>9716172206</v>
      </c>
      <c r="E12" s="27">
        <v>26336380</v>
      </c>
      <c r="F12" s="22">
        <v>5979255504</v>
      </c>
      <c r="G12" s="22">
        <v>12667346</v>
      </c>
      <c r="H12" s="22">
        <v>3639476310</v>
      </c>
      <c r="I12" s="22">
        <v>97864</v>
      </c>
      <c r="J12" s="22">
        <v>97440392</v>
      </c>
    </row>
    <row r="13" spans="1:10" s="6" customFormat="1" ht="18.75" customHeight="1">
      <c r="A13" s="13" t="s">
        <v>34</v>
      </c>
      <c r="B13" s="51" t="s">
        <v>2</v>
      </c>
      <c r="C13" s="21">
        <v>39158455</v>
      </c>
      <c r="D13" s="32">
        <v>10002776873</v>
      </c>
      <c r="E13" s="37">
        <v>25966119</v>
      </c>
      <c r="F13" s="22">
        <v>6156588849</v>
      </c>
      <c r="G13" s="22">
        <v>13100052</v>
      </c>
      <c r="H13" s="22">
        <v>3754990558</v>
      </c>
      <c r="I13" s="22">
        <v>92284</v>
      </c>
      <c r="J13" s="22">
        <v>91197466</v>
      </c>
    </row>
    <row r="14" spans="1:10" s="6" customFormat="1" ht="18.75" customHeight="1">
      <c r="A14" s="13" t="s">
        <v>35</v>
      </c>
      <c r="B14" s="51" t="s">
        <v>2</v>
      </c>
      <c r="C14" s="21">
        <v>38897715</v>
      </c>
      <c r="D14" s="32">
        <v>9976598517</v>
      </c>
      <c r="E14" s="37">
        <v>25930778</v>
      </c>
      <c r="F14" s="22">
        <v>6095559897</v>
      </c>
      <c r="G14" s="22">
        <v>12864748</v>
      </c>
      <c r="H14" s="22">
        <v>3790970896</v>
      </c>
      <c r="I14" s="22">
        <v>102189</v>
      </c>
      <c r="J14" s="22">
        <v>90067724</v>
      </c>
    </row>
    <row r="15" spans="1:10" s="6" customFormat="1" ht="18.75" customHeight="1">
      <c r="A15" s="13" t="s">
        <v>36</v>
      </c>
      <c r="B15" s="51" t="s">
        <v>2</v>
      </c>
      <c r="C15" s="21">
        <v>38677296</v>
      </c>
      <c r="D15" s="32">
        <v>10137210069</v>
      </c>
      <c r="E15" s="37">
        <v>26321971</v>
      </c>
      <c r="F15" s="22">
        <v>6142661347</v>
      </c>
      <c r="G15" s="22">
        <v>12283435</v>
      </c>
      <c r="H15" s="22">
        <v>3911474521</v>
      </c>
      <c r="I15" s="22">
        <v>71890</v>
      </c>
      <c r="J15" s="22">
        <v>83074201</v>
      </c>
    </row>
    <row r="16" spans="1:10" s="34" customFormat="1" ht="18.75" customHeight="1">
      <c r="A16" s="13" t="s">
        <v>37</v>
      </c>
      <c r="B16" s="51" t="s">
        <v>2</v>
      </c>
      <c r="C16" s="21">
        <v>37008932</v>
      </c>
      <c r="D16" s="32">
        <v>10201647444</v>
      </c>
      <c r="E16" s="37">
        <v>25660834</v>
      </c>
      <c r="F16" s="22">
        <v>6205097821</v>
      </c>
      <c r="G16" s="22">
        <v>11282466</v>
      </c>
      <c r="H16" s="22">
        <v>3922396446</v>
      </c>
      <c r="I16" s="22">
        <v>65632</v>
      </c>
      <c r="J16" s="22">
        <v>74153177</v>
      </c>
    </row>
    <row r="17" spans="1:10" ht="18.75" customHeight="1">
      <c r="A17" s="13" t="s">
        <v>38</v>
      </c>
      <c r="B17" s="51" t="s">
        <v>2</v>
      </c>
      <c r="C17" s="21">
        <v>35958066</v>
      </c>
      <c r="D17" s="32">
        <v>10877286193</v>
      </c>
      <c r="E17" s="37">
        <v>24837246</v>
      </c>
      <c r="F17" s="22">
        <v>6737235135</v>
      </c>
      <c r="G17" s="22">
        <v>11057321</v>
      </c>
      <c r="H17" s="22">
        <v>4067170245</v>
      </c>
      <c r="I17" s="22">
        <v>63499</v>
      </c>
      <c r="J17" s="22">
        <v>72880813</v>
      </c>
    </row>
    <row r="18" spans="1:10" ht="18.75" customHeight="1">
      <c r="A18" s="13" t="s">
        <v>39</v>
      </c>
      <c r="B18" s="51" t="s">
        <v>2</v>
      </c>
      <c r="C18" s="21">
        <v>36069254</v>
      </c>
      <c r="D18" s="32">
        <v>10468941483</v>
      </c>
      <c r="E18" s="27">
        <v>25355821</v>
      </c>
      <c r="F18" s="22">
        <v>6533136968</v>
      </c>
      <c r="G18" s="22">
        <v>10650125</v>
      </c>
      <c r="H18" s="22">
        <v>3866664762</v>
      </c>
      <c r="I18" s="22">
        <v>63308</v>
      </c>
      <c r="J18" s="22">
        <v>69139753</v>
      </c>
    </row>
    <row r="19" spans="1:10" ht="18.75" customHeight="1">
      <c r="A19" s="13" t="s">
        <v>58</v>
      </c>
      <c r="B19" s="51" t="s">
        <v>2</v>
      </c>
      <c r="C19" s="21">
        <v>34462413</v>
      </c>
      <c r="D19" s="32">
        <v>10390103919</v>
      </c>
      <c r="E19" s="27">
        <v>24985854</v>
      </c>
      <c r="F19" s="22">
        <v>6624054177</v>
      </c>
      <c r="G19" s="22">
        <v>9404860</v>
      </c>
      <c r="H19" s="22">
        <v>3688222231</v>
      </c>
      <c r="I19" s="22">
        <v>71699</v>
      </c>
      <c r="J19" s="22">
        <v>77827511</v>
      </c>
    </row>
    <row r="20" spans="1:10" ht="18.75" customHeight="1">
      <c r="A20" s="13" t="s">
        <v>65</v>
      </c>
      <c r="B20" s="53" t="s">
        <v>2</v>
      </c>
      <c r="C20" s="21">
        <v>35209097</v>
      </c>
      <c r="D20" s="32">
        <v>9780689817</v>
      </c>
      <c r="E20" s="27">
        <v>25492494</v>
      </c>
      <c r="F20" s="22">
        <v>6136325376</v>
      </c>
      <c r="G20" s="22">
        <v>9653755</v>
      </c>
      <c r="H20" s="22">
        <v>3573784628</v>
      </c>
      <c r="I20" s="22">
        <v>62848</v>
      </c>
      <c r="J20" s="22">
        <v>70579813</v>
      </c>
    </row>
    <row r="21" spans="1:10" ht="18.75" customHeight="1">
      <c r="A21" s="13" t="s">
        <v>66</v>
      </c>
      <c r="B21" s="51" t="s">
        <v>62</v>
      </c>
      <c r="C21" s="22">
        <v>35066535</v>
      </c>
      <c r="D21" s="32">
        <v>10149311813</v>
      </c>
      <c r="E21" s="37">
        <v>25181981</v>
      </c>
      <c r="F21" s="22">
        <v>6166020110</v>
      </c>
      <c r="G21" s="22">
        <v>9831855</v>
      </c>
      <c r="H21" s="22">
        <v>3918670588</v>
      </c>
      <c r="I21" s="22">
        <v>52699</v>
      </c>
      <c r="J21" s="22">
        <v>64621115</v>
      </c>
    </row>
    <row r="22" spans="1:10" ht="18.75" customHeight="1" thickBot="1">
      <c r="A22" s="11" t="s">
        <v>67</v>
      </c>
      <c r="B22" s="52" t="s">
        <v>62</v>
      </c>
      <c r="C22" s="19">
        <v>33857739</v>
      </c>
      <c r="D22" s="31">
        <v>9887947526</v>
      </c>
      <c r="E22" s="26">
        <v>24287635</v>
      </c>
      <c r="F22" s="20">
        <v>5812356532</v>
      </c>
      <c r="G22" s="20">
        <v>9525422</v>
      </c>
      <c r="H22" s="20">
        <v>4019615704</v>
      </c>
      <c r="I22" s="20">
        <v>44682</v>
      </c>
      <c r="J22" s="20">
        <v>55975290</v>
      </c>
    </row>
    <row r="23" spans="1:10" s="6" customFormat="1" ht="16.5" customHeight="1" thickTop="1">
      <c r="A23" s="13" t="s">
        <v>67</v>
      </c>
      <c r="B23" s="14" t="s">
        <v>3</v>
      </c>
      <c r="C23" s="21">
        <v>2380883</v>
      </c>
      <c r="D23" s="32">
        <v>687138692</v>
      </c>
      <c r="E23" s="27">
        <v>1732013</v>
      </c>
      <c r="F23" s="22">
        <v>434499702</v>
      </c>
      <c r="G23" s="22">
        <v>640463</v>
      </c>
      <c r="H23" s="22">
        <v>241940143</v>
      </c>
      <c r="I23" s="22">
        <v>8407</v>
      </c>
      <c r="J23" s="22">
        <v>10698847</v>
      </c>
    </row>
    <row r="24" spans="1:10" s="6" customFormat="1" ht="16.5" customHeight="1">
      <c r="A24" s="13"/>
      <c r="B24" s="14" t="s">
        <v>4</v>
      </c>
      <c r="C24" s="21">
        <v>2569731</v>
      </c>
      <c r="D24" s="32">
        <v>720211351</v>
      </c>
      <c r="E24" s="27">
        <v>1806122</v>
      </c>
      <c r="F24" s="22">
        <v>426253672</v>
      </c>
      <c r="G24" s="22">
        <v>759121</v>
      </c>
      <c r="H24" s="22">
        <v>289117914</v>
      </c>
      <c r="I24" s="22">
        <v>4488</v>
      </c>
      <c r="J24" s="22">
        <v>4839765</v>
      </c>
    </row>
    <row r="25" spans="1:10" s="6" customFormat="1" ht="16.5" customHeight="1">
      <c r="A25" s="13"/>
      <c r="B25" s="14" t="s">
        <v>5</v>
      </c>
      <c r="C25" s="21">
        <v>2597480</v>
      </c>
      <c r="D25" s="32">
        <v>699012551</v>
      </c>
      <c r="E25" s="27">
        <v>1987185</v>
      </c>
      <c r="F25" s="22">
        <v>426681277</v>
      </c>
      <c r="G25" s="22">
        <v>607586</v>
      </c>
      <c r="H25" s="22">
        <v>270082828</v>
      </c>
      <c r="I25" s="22">
        <v>2709</v>
      </c>
      <c r="J25" s="22">
        <v>2248446</v>
      </c>
    </row>
    <row r="26" spans="1:10" s="6" customFormat="1" ht="16.5" customHeight="1">
      <c r="A26" s="13"/>
      <c r="B26" s="14" t="s">
        <v>6</v>
      </c>
      <c r="C26" s="21">
        <v>2536724</v>
      </c>
      <c r="D26" s="32">
        <v>744210147</v>
      </c>
      <c r="E26" s="27">
        <v>2035134</v>
      </c>
      <c r="F26" s="22">
        <v>512648584</v>
      </c>
      <c r="G26" s="22">
        <v>500006</v>
      </c>
      <c r="H26" s="22">
        <v>230007806</v>
      </c>
      <c r="I26" s="22">
        <v>1584</v>
      </c>
      <c r="J26" s="22">
        <v>1553757</v>
      </c>
    </row>
    <row r="27" spans="1:10" s="6" customFormat="1" ht="16.5" customHeight="1">
      <c r="A27" s="13"/>
      <c r="B27" s="14" t="s">
        <v>7</v>
      </c>
      <c r="C27" s="21">
        <v>2185234</v>
      </c>
      <c r="D27" s="32">
        <v>687889637</v>
      </c>
      <c r="E27" s="27">
        <v>1742702</v>
      </c>
      <c r="F27" s="22">
        <v>489692081</v>
      </c>
      <c r="G27" s="22">
        <v>440996</v>
      </c>
      <c r="H27" s="22">
        <v>196739174</v>
      </c>
      <c r="I27" s="22">
        <v>1536</v>
      </c>
      <c r="J27" s="22">
        <v>1458382</v>
      </c>
    </row>
    <row r="28" spans="1:10" s="6" customFormat="1" ht="16.5" customHeight="1">
      <c r="A28" s="13"/>
      <c r="B28" s="14" t="s">
        <v>8</v>
      </c>
      <c r="C28" s="21">
        <v>2294845</v>
      </c>
      <c r="D28" s="32">
        <v>805497955</v>
      </c>
      <c r="E28" s="27">
        <v>1764984</v>
      </c>
      <c r="F28" s="22">
        <v>532259258</v>
      </c>
      <c r="G28" s="22">
        <v>526919</v>
      </c>
      <c r="H28" s="22">
        <v>271113427</v>
      </c>
      <c r="I28" s="22">
        <v>2942</v>
      </c>
      <c r="J28" s="22">
        <v>2125270</v>
      </c>
    </row>
    <row r="29" spans="1:10" s="6" customFormat="1" ht="16.5" customHeight="1">
      <c r="A29" s="13"/>
      <c r="B29" s="14" t="s">
        <v>9</v>
      </c>
      <c r="C29" s="21">
        <v>3643528</v>
      </c>
      <c r="D29" s="32">
        <v>1210047758</v>
      </c>
      <c r="E29" s="27">
        <v>2244702</v>
      </c>
      <c r="F29" s="22">
        <v>549034585</v>
      </c>
      <c r="G29" s="22">
        <v>1396842</v>
      </c>
      <c r="H29" s="22">
        <v>658867240</v>
      </c>
      <c r="I29" s="22">
        <v>1984</v>
      </c>
      <c r="J29" s="22">
        <v>2145933</v>
      </c>
    </row>
    <row r="30" spans="1:10" s="6" customFormat="1" ht="16.5" customHeight="1">
      <c r="A30" s="13"/>
      <c r="B30" s="14" t="s">
        <v>10</v>
      </c>
      <c r="C30" s="21">
        <v>3554353</v>
      </c>
      <c r="D30" s="32">
        <v>1036846655</v>
      </c>
      <c r="E30" s="27">
        <v>2495597</v>
      </c>
      <c r="F30" s="22">
        <v>533189774</v>
      </c>
      <c r="G30" s="22">
        <v>1056862</v>
      </c>
      <c r="H30" s="22">
        <v>501613889</v>
      </c>
      <c r="I30" s="22">
        <v>1894</v>
      </c>
      <c r="J30" s="22">
        <v>2042992</v>
      </c>
    </row>
    <row r="31" spans="1:10" s="6" customFormat="1" ht="16.5" customHeight="1">
      <c r="A31" s="13"/>
      <c r="B31" s="14" t="s">
        <v>11</v>
      </c>
      <c r="C31" s="21">
        <v>3244196</v>
      </c>
      <c r="D31" s="32">
        <v>928203353</v>
      </c>
      <c r="E31" s="27">
        <v>2337219</v>
      </c>
      <c r="F31" s="22">
        <v>542703524</v>
      </c>
      <c r="G31" s="22">
        <v>905465</v>
      </c>
      <c r="H31" s="22">
        <v>384223906</v>
      </c>
      <c r="I31" s="22">
        <v>1512</v>
      </c>
      <c r="J31" s="22">
        <v>1275923</v>
      </c>
    </row>
    <row r="32" spans="1:10" s="6" customFormat="1" ht="16.5" customHeight="1">
      <c r="A32" s="13"/>
      <c r="B32" s="14" t="s">
        <v>12</v>
      </c>
      <c r="C32" s="21">
        <v>3201027</v>
      </c>
      <c r="D32" s="32">
        <v>821130625</v>
      </c>
      <c r="E32" s="27">
        <v>2257681</v>
      </c>
      <c r="F32" s="22">
        <v>478501772</v>
      </c>
      <c r="G32" s="22">
        <v>940747</v>
      </c>
      <c r="H32" s="22">
        <v>340355861</v>
      </c>
      <c r="I32" s="22">
        <v>2599</v>
      </c>
      <c r="J32" s="22">
        <v>2272992</v>
      </c>
    </row>
    <row r="33" spans="1:10" s="6" customFormat="1" ht="16.5" customHeight="1">
      <c r="A33" s="13"/>
      <c r="B33" s="14" t="s">
        <v>13</v>
      </c>
      <c r="C33" s="21">
        <v>2730940</v>
      </c>
      <c r="D33" s="32">
        <v>700972337</v>
      </c>
      <c r="E33" s="27">
        <v>1939275</v>
      </c>
      <c r="F33" s="22">
        <v>418127179</v>
      </c>
      <c r="G33" s="22">
        <v>787844</v>
      </c>
      <c r="H33" s="22">
        <v>278413448</v>
      </c>
      <c r="I33" s="22">
        <v>3821</v>
      </c>
      <c r="J33" s="22">
        <v>4431710</v>
      </c>
    </row>
    <row r="34" spans="1:10" s="6" customFormat="1" ht="16.5" customHeight="1">
      <c r="A34" s="15"/>
      <c r="B34" s="16" t="s">
        <v>14</v>
      </c>
      <c r="C34" s="23">
        <v>2918797</v>
      </c>
      <c r="D34" s="33">
        <v>846786465</v>
      </c>
      <c r="E34" s="28">
        <v>1945021</v>
      </c>
      <c r="F34" s="23">
        <v>468765124</v>
      </c>
      <c r="G34" s="23">
        <v>962573</v>
      </c>
      <c r="H34" s="23">
        <v>357140068</v>
      </c>
      <c r="I34" s="23">
        <v>11203</v>
      </c>
      <c r="J34" s="23">
        <v>20881273</v>
      </c>
    </row>
    <row r="35" spans="1:10" s="6" customFormat="1" ht="16.5" customHeight="1">
      <c r="A35" s="13" t="s">
        <v>68</v>
      </c>
      <c r="B35" s="14" t="s">
        <v>3</v>
      </c>
      <c r="C35" s="21">
        <v>2144171</v>
      </c>
      <c r="D35" s="32">
        <v>641580767</v>
      </c>
      <c r="E35" s="27">
        <v>1605682</v>
      </c>
      <c r="F35" s="22">
        <v>395147653</v>
      </c>
      <c r="G35" s="22">
        <v>531103</v>
      </c>
      <c r="H35" s="22">
        <v>235657247</v>
      </c>
      <c r="I35" s="22">
        <v>7386</v>
      </c>
      <c r="J35" s="22">
        <v>10775867</v>
      </c>
    </row>
    <row r="36" spans="1:10" s="6" customFormat="1" ht="16.5" customHeight="1">
      <c r="A36" s="13"/>
      <c r="B36" s="14" t="s">
        <v>4</v>
      </c>
      <c r="C36" s="21">
        <v>2357296</v>
      </c>
      <c r="D36" s="32">
        <v>720747541</v>
      </c>
      <c r="E36" s="27">
        <v>1699505</v>
      </c>
      <c r="F36" s="22">
        <v>413246530</v>
      </c>
      <c r="G36" s="22">
        <v>653331</v>
      </c>
      <c r="H36" s="22">
        <v>302348371</v>
      </c>
      <c r="I36" s="22">
        <v>4460</v>
      </c>
      <c r="J36" s="22">
        <v>5152640</v>
      </c>
    </row>
    <row r="37" spans="1:10" s="6" customFormat="1" ht="16.5" customHeight="1">
      <c r="A37" s="13"/>
      <c r="B37" s="14" t="s">
        <v>5</v>
      </c>
      <c r="C37" s="21">
        <v>2292890</v>
      </c>
      <c r="D37" s="32">
        <v>764823374</v>
      </c>
      <c r="E37" s="27">
        <v>1708857</v>
      </c>
      <c r="F37" s="22">
        <v>461627477</v>
      </c>
      <c r="G37" s="22">
        <v>581057</v>
      </c>
      <c r="H37" s="22">
        <v>300833318</v>
      </c>
      <c r="I37" s="22">
        <v>2976</v>
      </c>
      <c r="J37" s="22">
        <v>2362579</v>
      </c>
    </row>
    <row r="38" spans="1:10" s="6" customFormat="1" ht="16.5" customHeight="1">
      <c r="A38" s="13"/>
      <c r="B38" s="14" t="s">
        <v>6</v>
      </c>
      <c r="C38" s="21">
        <v>2109523</v>
      </c>
      <c r="D38" s="32">
        <v>734513540</v>
      </c>
      <c r="E38" s="27">
        <v>1665246</v>
      </c>
      <c r="F38" s="22">
        <v>499070432</v>
      </c>
      <c r="G38" s="22">
        <v>442218</v>
      </c>
      <c r="H38" s="22">
        <v>233636107</v>
      </c>
      <c r="I38" s="22">
        <v>2059</v>
      </c>
      <c r="J38" s="22">
        <v>1807001</v>
      </c>
    </row>
    <row r="39" spans="1:10" s="6" customFormat="1" ht="16.5" customHeight="1">
      <c r="A39" s="13"/>
      <c r="B39" s="14" t="s">
        <v>7</v>
      </c>
      <c r="C39" s="21">
        <v>1916446</v>
      </c>
      <c r="D39" s="32">
        <v>690230280</v>
      </c>
      <c r="E39" s="27">
        <v>1571178</v>
      </c>
      <c r="F39" s="22">
        <v>501482193</v>
      </c>
      <c r="G39" s="22">
        <v>343671</v>
      </c>
      <c r="H39" s="22">
        <v>187203888</v>
      </c>
      <c r="I39" s="22">
        <v>1597</v>
      </c>
      <c r="J39" s="22">
        <v>1544199</v>
      </c>
    </row>
    <row r="40" spans="1:10" s="6" customFormat="1" ht="16.5" customHeight="1">
      <c r="A40" s="13"/>
      <c r="B40" s="14" t="s">
        <v>8</v>
      </c>
      <c r="C40" s="21">
        <v>2293816</v>
      </c>
      <c r="D40" s="32">
        <v>840914157</v>
      </c>
      <c r="E40" s="27">
        <v>1740165</v>
      </c>
      <c r="F40" s="22">
        <v>526486942</v>
      </c>
      <c r="G40" s="22">
        <v>550425</v>
      </c>
      <c r="H40" s="22">
        <v>311773655</v>
      </c>
      <c r="I40" s="22">
        <v>3226</v>
      </c>
      <c r="J40" s="22">
        <v>2653560</v>
      </c>
    </row>
    <row r="41" spans="1:10" s="6" customFormat="1" ht="16.5" customHeight="1">
      <c r="A41" s="13"/>
      <c r="B41" s="14" t="s">
        <v>9</v>
      </c>
      <c r="C41" s="21">
        <v>3235457</v>
      </c>
      <c r="D41" s="32">
        <v>1169950560</v>
      </c>
      <c r="E41" s="27">
        <v>1980968</v>
      </c>
      <c r="F41" s="22">
        <v>556617765</v>
      </c>
      <c r="G41" s="22">
        <v>1252255</v>
      </c>
      <c r="H41" s="22">
        <v>610701541</v>
      </c>
      <c r="I41" s="22">
        <v>2234</v>
      </c>
      <c r="J41" s="22">
        <v>2631254</v>
      </c>
    </row>
    <row r="42" spans="1:10" s="6" customFormat="1" ht="16.5" customHeight="1">
      <c r="A42" s="13"/>
      <c r="B42" s="14" t="s">
        <v>10</v>
      </c>
      <c r="C42" s="21">
        <v>2987918</v>
      </c>
      <c r="D42" s="32">
        <v>1003953278</v>
      </c>
      <c r="E42" s="27">
        <v>2079888</v>
      </c>
      <c r="F42" s="22">
        <v>538542283</v>
      </c>
      <c r="G42" s="22">
        <v>906086</v>
      </c>
      <c r="H42" s="22">
        <v>463175881</v>
      </c>
      <c r="I42" s="22">
        <v>1944</v>
      </c>
      <c r="J42" s="22">
        <v>2235114</v>
      </c>
    </row>
    <row r="43" spans="1:10" s="6" customFormat="1" ht="16.5" customHeight="1">
      <c r="A43" s="13"/>
      <c r="B43" s="14" t="s">
        <v>11</v>
      </c>
      <c r="C43" s="21">
        <v>2636121</v>
      </c>
      <c r="D43" s="32">
        <v>783473821</v>
      </c>
      <c r="E43" s="27">
        <v>1973066</v>
      </c>
      <c r="F43" s="22">
        <v>492686392</v>
      </c>
      <c r="G43" s="22">
        <v>661392</v>
      </c>
      <c r="H43" s="22">
        <v>289057058</v>
      </c>
      <c r="I43" s="22">
        <v>1663</v>
      </c>
      <c r="J43" s="22">
        <v>1730371</v>
      </c>
    </row>
    <row r="44" spans="1:10" s="6" customFormat="1" ht="16.5" customHeight="1">
      <c r="A44" s="13"/>
      <c r="B44" s="14" t="s">
        <v>12</v>
      </c>
      <c r="C44" s="21">
        <v>3040121</v>
      </c>
      <c r="D44" s="32">
        <v>822565185</v>
      </c>
      <c r="E44" s="27">
        <v>2132931</v>
      </c>
      <c r="F44" s="22">
        <v>501540201</v>
      </c>
      <c r="G44" s="22">
        <v>905700</v>
      </c>
      <c r="H44" s="22">
        <v>319360947</v>
      </c>
      <c r="I44" s="22">
        <v>1490</v>
      </c>
      <c r="J44" s="22">
        <v>1664037</v>
      </c>
    </row>
    <row r="45" spans="1:10" s="6" customFormat="1" ht="16.5" customHeight="1">
      <c r="A45" s="13"/>
      <c r="B45" s="14" t="s">
        <v>13</v>
      </c>
      <c r="C45" s="21">
        <v>2536533</v>
      </c>
      <c r="D45" s="32">
        <v>700366052</v>
      </c>
      <c r="E45" s="27">
        <v>1699256</v>
      </c>
      <c r="F45" s="22">
        <v>413571401</v>
      </c>
      <c r="G45" s="22">
        <v>834464</v>
      </c>
      <c r="H45" s="22">
        <v>283034032</v>
      </c>
      <c r="I45" s="22">
        <v>2813</v>
      </c>
      <c r="J45" s="22">
        <v>3760619</v>
      </c>
    </row>
    <row r="46" spans="1:10" s="6" customFormat="1" ht="16.5" customHeight="1">
      <c r="A46" s="15"/>
      <c r="B46" s="16" t="s">
        <v>14</v>
      </c>
      <c r="C46" s="23">
        <v>2970127</v>
      </c>
      <c r="D46" s="33">
        <v>860339747</v>
      </c>
      <c r="E46" s="28">
        <v>1953706</v>
      </c>
      <c r="F46" s="23">
        <v>494031245</v>
      </c>
      <c r="G46" s="23">
        <v>1005927</v>
      </c>
      <c r="H46" s="23">
        <v>346395510</v>
      </c>
      <c r="I46" s="23">
        <v>10494</v>
      </c>
      <c r="J46" s="23">
        <v>19912992</v>
      </c>
    </row>
    <row r="47" spans="1:10" s="6" customFormat="1" ht="16.5" customHeight="1" thickBot="1">
      <c r="A47" s="44" t="s">
        <v>25</v>
      </c>
      <c r="B47" s="39"/>
      <c r="C47" s="40"/>
      <c r="D47" s="40"/>
      <c r="E47" s="40"/>
      <c r="F47" s="40"/>
      <c r="G47" s="40"/>
      <c r="H47" s="40"/>
      <c r="I47" s="40"/>
      <c r="J47" s="40"/>
    </row>
    <row r="48" spans="1:10" s="6" customFormat="1" ht="16.5" customHeight="1">
      <c r="A48" s="55" t="str">
        <f>"2022（令和4）年"&amp;COUNTA(E35:E46)&amp;"月迄"</f>
        <v>2022（令和4）年12月迄</v>
      </c>
      <c r="B48" s="56"/>
      <c r="C48" s="41">
        <f>SUM(C35:C46)+2</f>
        <v>30520421</v>
      </c>
      <c r="D48" s="41">
        <f aca="true" t="shared" si="0" ref="D48:J48">SUM(D35:D46)</f>
        <v>9733458302</v>
      </c>
      <c r="E48" s="41">
        <f>SUM(E35:E46)+1</f>
        <v>21810449</v>
      </c>
      <c r="F48" s="41">
        <f t="shared" si="0"/>
        <v>5794050514</v>
      </c>
      <c r="G48" s="41">
        <f>SUM(G35:G46)-2</f>
        <v>8667627</v>
      </c>
      <c r="H48" s="41">
        <f t="shared" si="0"/>
        <v>3883177555</v>
      </c>
      <c r="I48" s="41">
        <f>SUM(I35:I46)+3</f>
        <v>42345</v>
      </c>
      <c r="J48" s="47">
        <f t="shared" si="0"/>
        <v>56230233</v>
      </c>
    </row>
    <row r="49" spans="1:10" s="6" customFormat="1" ht="16.5" customHeight="1">
      <c r="A49" s="57" t="str">
        <f>"前年"&amp;COUNTA(E35:E46)&amp;"月迄"</f>
        <v>前年12月迄</v>
      </c>
      <c r="B49" s="58"/>
      <c r="C49" s="45">
        <f ca="1">SUM(C23:(INDIRECT("c"&amp;COUNT($E35:$E46)+22)))+1</f>
        <v>33857739</v>
      </c>
      <c r="D49" s="42">
        <f ca="1">SUM(D23:(INDIRECT("d"&amp;COUNT($E35:$E46)+22)))</f>
        <v>9887947526</v>
      </c>
      <c r="E49" s="42">
        <f ca="1">SUM(E23:(INDIRECT("e"&amp;COUNT($E35:$E46)+22)))</f>
        <v>24287635</v>
      </c>
      <c r="F49" s="42">
        <f ca="1">SUM(F23:(INDIRECT("f"&amp;COUNT($E35:$E46)+22)))</f>
        <v>5812356532</v>
      </c>
      <c r="G49" s="42">
        <f ca="1">SUM(G23:(INDIRECT("g"&amp;COUNT($E35:$E46)+22)))-2</f>
        <v>9525422</v>
      </c>
      <c r="H49" s="42">
        <f ca="1">SUM(H23:(INDIRECT("h"&amp;COUNT($E35:$E46)+22)))</f>
        <v>4019615704</v>
      </c>
      <c r="I49" s="42">
        <f ca="1">SUM(I23:(INDIRECT("i"&amp;COUNT($E35:$E46)+22)))+3</f>
        <v>44682</v>
      </c>
      <c r="J49" s="48">
        <f ca="1">SUM(J23:(INDIRECT("j"&amp;COUNT($E35:$E46)+22)))</f>
        <v>55975290</v>
      </c>
    </row>
    <row r="50" spans="1:10" s="6" customFormat="1" ht="16.5" customHeight="1" thickBot="1">
      <c r="A50" s="59" t="s">
        <v>24</v>
      </c>
      <c r="B50" s="60"/>
      <c r="C50" s="46">
        <f aca="true" t="shared" si="1" ref="C50:J50">C48-C49</f>
        <v>-3337318</v>
      </c>
      <c r="D50" s="43">
        <f t="shared" si="1"/>
        <v>-154489224</v>
      </c>
      <c r="E50" s="43">
        <f t="shared" si="1"/>
        <v>-2477186</v>
      </c>
      <c r="F50" s="43">
        <f t="shared" si="1"/>
        <v>-18306018</v>
      </c>
      <c r="G50" s="43">
        <f t="shared" si="1"/>
        <v>-857795</v>
      </c>
      <c r="H50" s="43">
        <f t="shared" si="1"/>
        <v>-136438149</v>
      </c>
      <c r="I50" s="43">
        <f t="shared" si="1"/>
        <v>-2337</v>
      </c>
      <c r="J50" s="49">
        <f t="shared" si="1"/>
        <v>254943</v>
      </c>
    </row>
    <row r="51" s="6" customFormat="1" ht="16.5" customHeight="1">
      <c r="A51" s="6" t="s">
        <v>15</v>
      </c>
    </row>
    <row r="52" s="6" customFormat="1" ht="16.5" customHeight="1">
      <c r="A52" s="6" t="s">
        <v>22</v>
      </c>
    </row>
    <row r="53" s="2" customFormat="1" ht="15" customHeight="1">
      <c r="C53" s="35"/>
    </row>
    <row r="54" ht="12.75">
      <c r="E54" s="3"/>
    </row>
  </sheetData>
  <sheetProtection/>
  <mergeCells count="8">
    <mergeCell ref="I4:J4"/>
    <mergeCell ref="A48:B48"/>
    <mergeCell ref="A49:B49"/>
    <mergeCell ref="A50:B50"/>
    <mergeCell ref="A4:B5"/>
    <mergeCell ref="C4:D4"/>
    <mergeCell ref="E4:F4"/>
    <mergeCell ref="G4:H4"/>
  </mergeCells>
  <conditionalFormatting sqref="C48:J50">
    <cfRule type="cellIs" priority="1" dxfId="9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3.875" style="1" bestFit="1" customWidth="1"/>
    <col min="4" max="4" width="17.25390625" style="1" bestFit="1" customWidth="1"/>
    <col min="5" max="5" width="15.00390625" style="1" bestFit="1" customWidth="1"/>
    <col min="6" max="6" width="17.25390625" style="1" bestFit="1" customWidth="1"/>
    <col min="7" max="7" width="15.00390625" style="1" bestFit="1" customWidth="1"/>
    <col min="8" max="8" width="17.25390625" style="1" bestFit="1" customWidth="1"/>
    <col min="9" max="9" width="13.875" style="1" customWidth="1"/>
    <col min="10" max="10" width="17.25390625" style="1" customWidth="1"/>
    <col min="11" max="16384" width="9.00390625" style="1" customWidth="1"/>
  </cols>
  <sheetData>
    <row r="1" spans="1:3" ht="16.5" customHeight="1">
      <c r="A1" s="4" t="s">
        <v>63</v>
      </c>
      <c r="C1" s="4"/>
    </row>
    <row r="2" ht="13.5" customHeight="1"/>
    <row r="3" s="6" customFormat="1" ht="16.5" customHeight="1">
      <c r="A3" s="5" t="s">
        <v>21</v>
      </c>
    </row>
    <row r="4" spans="1:10" s="6" customFormat="1" ht="18.75" customHeight="1">
      <c r="A4" s="61" t="s">
        <v>16</v>
      </c>
      <c r="B4" s="62"/>
      <c r="C4" s="65" t="s">
        <v>17</v>
      </c>
      <c r="D4" s="66"/>
      <c r="E4" s="62" t="s">
        <v>18</v>
      </c>
      <c r="F4" s="54"/>
      <c r="G4" s="65" t="s">
        <v>23</v>
      </c>
      <c r="H4" s="67"/>
      <c r="I4" s="54" t="s">
        <v>20</v>
      </c>
      <c r="J4" s="54"/>
    </row>
    <row r="5" spans="1:10" s="6" customFormat="1" ht="18.75" customHeight="1">
      <c r="A5" s="63"/>
      <c r="B5" s="64"/>
      <c r="C5" s="7" t="s">
        <v>0</v>
      </c>
      <c r="D5" s="29" t="s">
        <v>1</v>
      </c>
      <c r="E5" s="24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</row>
    <row r="6" spans="1:10" s="6" customFormat="1" ht="18.75" customHeight="1">
      <c r="A6" s="9" t="s">
        <v>27</v>
      </c>
      <c r="B6" s="50" t="s">
        <v>2</v>
      </c>
      <c r="C6" s="17">
        <v>36077193</v>
      </c>
      <c r="D6" s="30">
        <v>8172250726</v>
      </c>
      <c r="E6" s="25">
        <v>22806217</v>
      </c>
      <c r="F6" s="18">
        <v>4599952159</v>
      </c>
      <c r="G6" s="18">
        <v>13080660</v>
      </c>
      <c r="H6" s="18">
        <v>3459133903</v>
      </c>
      <c r="I6" s="18">
        <v>190316</v>
      </c>
      <c r="J6" s="18">
        <v>113164664</v>
      </c>
    </row>
    <row r="7" spans="1:10" s="6" customFormat="1" ht="18.75" customHeight="1">
      <c r="A7" s="13" t="s">
        <v>28</v>
      </c>
      <c r="B7" s="51" t="s">
        <v>2</v>
      </c>
      <c r="C7" s="21">
        <v>34965142</v>
      </c>
      <c r="D7" s="32">
        <v>8904399024</v>
      </c>
      <c r="E7" s="27">
        <v>22599027</v>
      </c>
      <c r="F7" s="22">
        <v>5024931775</v>
      </c>
      <c r="G7" s="22">
        <v>12184499</v>
      </c>
      <c r="H7" s="22">
        <v>3769049152</v>
      </c>
      <c r="I7" s="22">
        <v>181616</v>
      </c>
      <c r="J7" s="22">
        <v>110418097</v>
      </c>
    </row>
    <row r="8" spans="1:10" s="6" customFormat="1" ht="18.75" customHeight="1">
      <c r="A8" s="13" t="s">
        <v>29</v>
      </c>
      <c r="B8" s="51" t="s">
        <v>2</v>
      </c>
      <c r="C8" s="21">
        <v>37172419</v>
      </c>
      <c r="D8" s="32">
        <v>9144325732</v>
      </c>
      <c r="E8" s="27">
        <v>23965914</v>
      </c>
      <c r="F8" s="22">
        <v>5178832452</v>
      </c>
      <c r="G8" s="22">
        <v>13045432</v>
      </c>
      <c r="H8" s="22">
        <v>3859056003</v>
      </c>
      <c r="I8" s="22">
        <v>161073</v>
      </c>
      <c r="J8" s="22">
        <v>106437277</v>
      </c>
    </row>
    <row r="9" spans="1:10" s="6" customFormat="1" ht="18.75" customHeight="1">
      <c r="A9" s="13" t="s">
        <v>30</v>
      </c>
      <c r="B9" s="51" t="s">
        <v>2</v>
      </c>
      <c r="C9" s="21">
        <v>36385701</v>
      </c>
      <c r="D9" s="32">
        <v>8780515140</v>
      </c>
      <c r="E9" s="27">
        <v>22349394</v>
      </c>
      <c r="F9" s="22">
        <v>4904473244</v>
      </c>
      <c r="G9" s="22">
        <v>13921098</v>
      </c>
      <c r="H9" s="22">
        <v>3781734788</v>
      </c>
      <c r="I9" s="22">
        <v>115209</v>
      </c>
      <c r="J9" s="22">
        <v>94307108</v>
      </c>
    </row>
    <row r="10" spans="1:10" s="6" customFormat="1" ht="18.75" customHeight="1">
      <c r="A10" s="13" t="s">
        <v>31</v>
      </c>
      <c r="B10" s="51" t="s">
        <v>2</v>
      </c>
      <c r="C10" s="21">
        <v>38886803</v>
      </c>
      <c r="D10" s="32">
        <v>8962114767</v>
      </c>
      <c r="E10" s="27">
        <v>24034669</v>
      </c>
      <c r="F10" s="22">
        <v>5219181578</v>
      </c>
      <c r="G10" s="22">
        <v>14711443</v>
      </c>
      <c r="H10" s="22">
        <v>3632990672</v>
      </c>
      <c r="I10" s="22">
        <v>140691</v>
      </c>
      <c r="J10" s="22">
        <v>109942517</v>
      </c>
    </row>
    <row r="11" spans="1:10" s="6" customFormat="1" ht="18.75" customHeight="1">
      <c r="A11" s="13" t="s">
        <v>32</v>
      </c>
      <c r="B11" s="51" t="s">
        <v>2</v>
      </c>
      <c r="C11" s="21">
        <v>37106656</v>
      </c>
      <c r="D11" s="32">
        <v>9648850968</v>
      </c>
      <c r="E11" s="27">
        <v>24115189</v>
      </c>
      <c r="F11" s="22">
        <v>5846987720</v>
      </c>
      <c r="G11" s="22">
        <v>12866617</v>
      </c>
      <c r="H11" s="22">
        <v>3692743496</v>
      </c>
      <c r="I11" s="22">
        <v>124850</v>
      </c>
      <c r="J11" s="22">
        <v>109119752</v>
      </c>
    </row>
    <row r="12" spans="1:10" s="6" customFormat="1" ht="18.75" customHeight="1">
      <c r="A12" s="13" t="s">
        <v>33</v>
      </c>
      <c r="B12" s="51" t="s">
        <v>2</v>
      </c>
      <c r="C12" s="21">
        <v>39101590</v>
      </c>
      <c r="D12" s="32">
        <v>9716172206</v>
      </c>
      <c r="E12" s="27">
        <v>26336380</v>
      </c>
      <c r="F12" s="22">
        <v>5979255504</v>
      </c>
      <c r="G12" s="22">
        <v>12667346</v>
      </c>
      <c r="H12" s="22">
        <v>3639476310</v>
      </c>
      <c r="I12" s="22">
        <v>97864</v>
      </c>
      <c r="J12" s="22">
        <v>97440392</v>
      </c>
    </row>
    <row r="13" spans="1:10" s="6" customFormat="1" ht="18.75" customHeight="1">
      <c r="A13" s="13" t="s">
        <v>34</v>
      </c>
      <c r="B13" s="51" t="s">
        <v>2</v>
      </c>
      <c r="C13" s="21">
        <v>39158455</v>
      </c>
      <c r="D13" s="32">
        <v>10002776873</v>
      </c>
      <c r="E13" s="37">
        <v>25966119</v>
      </c>
      <c r="F13" s="22">
        <v>6156588849</v>
      </c>
      <c r="G13" s="22">
        <v>13100052</v>
      </c>
      <c r="H13" s="22">
        <v>3754990558</v>
      </c>
      <c r="I13" s="22">
        <v>92284</v>
      </c>
      <c r="J13" s="22">
        <v>91197466</v>
      </c>
    </row>
    <row r="14" spans="1:10" s="6" customFormat="1" ht="18.75" customHeight="1">
      <c r="A14" s="13" t="s">
        <v>35</v>
      </c>
      <c r="B14" s="51" t="s">
        <v>2</v>
      </c>
      <c r="C14" s="21">
        <v>38897715</v>
      </c>
      <c r="D14" s="32">
        <v>9976598517</v>
      </c>
      <c r="E14" s="37">
        <v>25930778</v>
      </c>
      <c r="F14" s="22">
        <v>6095559897</v>
      </c>
      <c r="G14" s="22">
        <v>12864748</v>
      </c>
      <c r="H14" s="22">
        <v>3790970896</v>
      </c>
      <c r="I14" s="22">
        <v>102189</v>
      </c>
      <c r="J14" s="22">
        <v>90067724</v>
      </c>
    </row>
    <row r="15" spans="1:10" s="6" customFormat="1" ht="18.75" customHeight="1">
      <c r="A15" s="13" t="s">
        <v>36</v>
      </c>
      <c r="B15" s="51" t="s">
        <v>2</v>
      </c>
      <c r="C15" s="21">
        <v>38677296</v>
      </c>
      <c r="D15" s="32">
        <v>10137210069</v>
      </c>
      <c r="E15" s="37">
        <v>26321971</v>
      </c>
      <c r="F15" s="22">
        <v>6142661347</v>
      </c>
      <c r="G15" s="22">
        <v>12283435</v>
      </c>
      <c r="H15" s="22">
        <v>3911474521</v>
      </c>
      <c r="I15" s="22">
        <v>71890</v>
      </c>
      <c r="J15" s="22">
        <v>83074201</v>
      </c>
    </row>
    <row r="16" spans="1:10" s="34" customFormat="1" ht="18.75" customHeight="1">
      <c r="A16" s="13" t="s">
        <v>37</v>
      </c>
      <c r="B16" s="51" t="s">
        <v>2</v>
      </c>
      <c r="C16" s="21">
        <v>37008932</v>
      </c>
      <c r="D16" s="32">
        <v>10201647444</v>
      </c>
      <c r="E16" s="37">
        <v>25660834</v>
      </c>
      <c r="F16" s="22">
        <v>6205097821</v>
      </c>
      <c r="G16" s="22">
        <v>11282466</v>
      </c>
      <c r="H16" s="22">
        <v>3922396446</v>
      </c>
      <c r="I16" s="22">
        <v>65632</v>
      </c>
      <c r="J16" s="22">
        <v>74153177</v>
      </c>
    </row>
    <row r="17" spans="1:10" ht="18.75" customHeight="1">
      <c r="A17" s="13" t="s">
        <v>38</v>
      </c>
      <c r="B17" s="51" t="s">
        <v>2</v>
      </c>
      <c r="C17" s="21">
        <v>35958066</v>
      </c>
      <c r="D17" s="32">
        <v>10877286193</v>
      </c>
      <c r="E17" s="37">
        <v>24837246</v>
      </c>
      <c r="F17" s="22">
        <v>6737235135</v>
      </c>
      <c r="G17" s="22">
        <v>11057321</v>
      </c>
      <c r="H17" s="22">
        <v>4067170245</v>
      </c>
      <c r="I17" s="22">
        <v>63499</v>
      </c>
      <c r="J17" s="22">
        <v>72880813</v>
      </c>
    </row>
    <row r="18" spans="1:10" ht="18.75" customHeight="1">
      <c r="A18" s="13" t="s">
        <v>39</v>
      </c>
      <c r="B18" s="51" t="s">
        <v>2</v>
      </c>
      <c r="C18" s="21">
        <v>36069254</v>
      </c>
      <c r="D18" s="32">
        <v>10468941483</v>
      </c>
      <c r="E18" s="27">
        <v>25355821</v>
      </c>
      <c r="F18" s="22">
        <v>6533136968</v>
      </c>
      <c r="G18" s="22">
        <v>10650125</v>
      </c>
      <c r="H18" s="22">
        <v>3866664762</v>
      </c>
      <c r="I18" s="22">
        <v>63308</v>
      </c>
      <c r="J18" s="22">
        <v>69139753</v>
      </c>
    </row>
    <row r="19" spans="1:10" ht="18.75" customHeight="1">
      <c r="A19" s="13" t="s">
        <v>58</v>
      </c>
      <c r="B19" s="51" t="s">
        <v>2</v>
      </c>
      <c r="C19" s="21">
        <v>34462413</v>
      </c>
      <c r="D19" s="32">
        <v>10390103919</v>
      </c>
      <c r="E19" s="27">
        <v>24985854</v>
      </c>
      <c r="F19" s="22">
        <v>6624054177</v>
      </c>
      <c r="G19" s="22">
        <v>9404860</v>
      </c>
      <c r="H19" s="22">
        <v>3688222231</v>
      </c>
      <c r="I19" s="22">
        <v>71699</v>
      </c>
      <c r="J19" s="22">
        <v>77827511</v>
      </c>
    </row>
    <row r="20" spans="1:10" ht="18.75" customHeight="1">
      <c r="A20" s="13" t="s">
        <v>65</v>
      </c>
      <c r="B20" s="53" t="s">
        <v>2</v>
      </c>
      <c r="C20" s="21">
        <v>35209097</v>
      </c>
      <c r="D20" s="32">
        <v>9780689817</v>
      </c>
      <c r="E20" s="27">
        <v>25492494</v>
      </c>
      <c r="F20" s="22">
        <v>6136325376</v>
      </c>
      <c r="G20" s="22">
        <v>9653755</v>
      </c>
      <c r="H20" s="22">
        <v>3573784628</v>
      </c>
      <c r="I20" s="22">
        <v>62848</v>
      </c>
      <c r="J20" s="22">
        <v>70579813</v>
      </c>
    </row>
    <row r="21" spans="1:10" ht="18.75" customHeight="1" thickBot="1">
      <c r="A21" s="11" t="s">
        <v>66</v>
      </c>
      <c r="B21" s="52" t="s">
        <v>62</v>
      </c>
      <c r="C21" s="20">
        <v>35066535</v>
      </c>
      <c r="D21" s="31">
        <v>10149311813</v>
      </c>
      <c r="E21" s="36">
        <v>25181981</v>
      </c>
      <c r="F21" s="20">
        <v>6166020110</v>
      </c>
      <c r="G21" s="20">
        <v>9831855</v>
      </c>
      <c r="H21" s="20">
        <v>3918670588</v>
      </c>
      <c r="I21" s="20">
        <v>52699</v>
      </c>
      <c r="J21" s="20">
        <v>64621115</v>
      </c>
    </row>
    <row r="22" spans="1:10" s="6" customFormat="1" ht="16.5" customHeight="1" thickTop="1">
      <c r="A22" s="13" t="s">
        <v>66</v>
      </c>
      <c r="B22" s="14" t="s">
        <v>3</v>
      </c>
      <c r="C22" s="21">
        <v>2380821</v>
      </c>
      <c r="D22" s="32">
        <v>647983509</v>
      </c>
      <c r="E22" s="27">
        <v>1812507</v>
      </c>
      <c r="F22" s="22">
        <v>414228975</v>
      </c>
      <c r="G22" s="22">
        <v>558345</v>
      </c>
      <c r="H22" s="22">
        <v>220225377</v>
      </c>
      <c r="I22" s="22">
        <v>9969</v>
      </c>
      <c r="J22" s="22">
        <v>13529157</v>
      </c>
    </row>
    <row r="23" spans="1:10" s="6" customFormat="1" ht="16.5" customHeight="1">
      <c r="A23" s="13"/>
      <c r="B23" s="14" t="s">
        <v>4</v>
      </c>
      <c r="C23" s="21">
        <v>2910889</v>
      </c>
      <c r="D23" s="32">
        <v>734025110</v>
      </c>
      <c r="E23" s="27">
        <v>2206639</v>
      </c>
      <c r="F23" s="22">
        <v>442561301</v>
      </c>
      <c r="G23" s="22">
        <v>698496</v>
      </c>
      <c r="H23" s="22">
        <v>284276628</v>
      </c>
      <c r="I23" s="22">
        <v>5754</v>
      </c>
      <c r="J23" s="22">
        <v>7187181</v>
      </c>
    </row>
    <row r="24" spans="1:10" s="6" customFormat="1" ht="16.5" customHeight="1">
      <c r="A24" s="13"/>
      <c r="B24" s="14" t="s">
        <v>5</v>
      </c>
      <c r="C24" s="21">
        <v>2570094</v>
      </c>
      <c r="D24" s="32">
        <v>731228583</v>
      </c>
      <c r="E24" s="27">
        <v>1952738</v>
      </c>
      <c r="F24" s="22">
        <v>441936807</v>
      </c>
      <c r="G24" s="22">
        <v>614569</v>
      </c>
      <c r="H24" s="22">
        <v>286483701</v>
      </c>
      <c r="I24" s="22">
        <v>2787</v>
      </c>
      <c r="J24" s="22">
        <v>2808075</v>
      </c>
    </row>
    <row r="25" spans="1:10" s="6" customFormat="1" ht="16.5" customHeight="1">
      <c r="A25" s="13"/>
      <c r="B25" s="14" t="s">
        <v>6</v>
      </c>
      <c r="C25" s="21">
        <v>2405563</v>
      </c>
      <c r="D25" s="32">
        <v>781969705</v>
      </c>
      <c r="E25" s="27">
        <v>1908547</v>
      </c>
      <c r="F25" s="22">
        <v>546890437</v>
      </c>
      <c r="G25" s="22">
        <v>494822</v>
      </c>
      <c r="H25" s="22">
        <v>233073382</v>
      </c>
      <c r="I25" s="22">
        <v>2194</v>
      </c>
      <c r="J25" s="22">
        <v>2005886</v>
      </c>
    </row>
    <row r="26" spans="1:10" s="6" customFormat="1" ht="16.5" customHeight="1">
      <c r="A26" s="13"/>
      <c r="B26" s="14" t="s">
        <v>7</v>
      </c>
      <c r="C26" s="21">
        <v>2245103</v>
      </c>
      <c r="D26" s="32">
        <v>676805589</v>
      </c>
      <c r="E26" s="27">
        <v>1880587</v>
      </c>
      <c r="F26" s="22">
        <v>506696795</v>
      </c>
      <c r="G26" s="22">
        <v>362467</v>
      </c>
      <c r="H26" s="22">
        <v>168218395</v>
      </c>
      <c r="I26" s="22">
        <v>2049</v>
      </c>
      <c r="J26" s="22">
        <v>1890399</v>
      </c>
    </row>
    <row r="27" spans="1:10" s="6" customFormat="1" ht="16.5" customHeight="1">
      <c r="A27" s="13"/>
      <c r="B27" s="14" t="s">
        <v>8</v>
      </c>
      <c r="C27" s="21">
        <v>2586547</v>
      </c>
      <c r="D27" s="32">
        <v>839002556</v>
      </c>
      <c r="E27" s="27">
        <v>2050651</v>
      </c>
      <c r="F27" s="22">
        <v>573707007</v>
      </c>
      <c r="G27" s="22">
        <v>533604</v>
      </c>
      <c r="H27" s="22">
        <v>263469995</v>
      </c>
      <c r="I27" s="22">
        <v>2292</v>
      </c>
      <c r="J27" s="22">
        <v>1825554</v>
      </c>
    </row>
    <row r="28" spans="1:10" s="6" customFormat="1" ht="16.5" customHeight="1">
      <c r="A28" s="13"/>
      <c r="B28" s="14" t="s">
        <v>9</v>
      </c>
      <c r="C28" s="21">
        <v>3526567</v>
      </c>
      <c r="D28" s="32">
        <v>1273058211</v>
      </c>
      <c r="E28" s="27">
        <v>2155510</v>
      </c>
      <c r="F28" s="22">
        <v>635522212</v>
      </c>
      <c r="G28" s="22">
        <v>1367536</v>
      </c>
      <c r="H28" s="22">
        <v>634732498</v>
      </c>
      <c r="I28" s="22">
        <v>3521</v>
      </c>
      <c r="J28" s="22">
        <v>2803501</v>
      </c>
    </row>
    <row r="29" spans="1:10" s="6" customFormat="1" ht="16.5" customHeight="1">
      <c r="A29" s="13"/>
      <c r="B29" s="14" t="s">
        <v>10</v>
      </c>
      <c r="C29" s="21">
        <v>3742907</v>
      </c>
      <c r="D29" s="32">
        <v>1120218915</v>
      </c>
      <c r="E29" s="27">
        <v>2481109</v>
      </c>
      <c r="F29" s="22">
        <v>634953296</v>
      </c>
      <c r="G29" s="22">
        <v>1259511</v>
      </c>
      <c r="H29" s="22">
        <v>483212427</v>
      </c>
      <c r="I29" s="22">
        <v>2287</v>
      </c>
      <c r="J29" s="22">
        <v>2053192</v>
      </c>
    </row>
    <row r="30" spans="1:10" s="6" customFormat="1" ht="16.5" customHeight="1">
      <c r="A30" s="13"/>
      <c r="B30" s="14" t="s">
        <v>11</v>
      </c>
      <c r="C30" s="21">
        <v>3085351</v>
      </c>
      <c r="D30" s="32">
        <v>859703334</v>
      </c>
      <c r="E30" s="27">
        <v>2245650</v>
      </c>
      <c r="F30" s="22">
        <v>515183492</v>
      </c>
      <c r="G30" s="22">
        <v>837455</v>
      </c>
      <c r="H30" s="22">
        <v>342481945</v>
      </c>
      <c r="I30" s="22">
        <v>2246</v>
      </c>
      <c r="J30" s="22">
        <v>2037897</v>
      </c>
    </row>
    <row r="31" spans="1:10" s="6" customFormat="1" ht="16.5" customHeight="1">
      <c r="A31" s="13"/>
      <c r="B31" s="14" t="s">
        <v>12</v>
      </c>
      <c r="C31" s="21">
        <v>3532856</v>
      </c>
      <c r="D31" s="32">
        <v>945212059</v>
      </c>
      <c r="E31" s="27">
        <v>2449743</v>
      </c>
      <c r="F31" s="22">
        <v>584327750</v>
      </c>
      <c r="G31" s="22">
        <v>1080560</v>
      </c>
      <c r="H31" s="22">
        <v>358712032</v>
      </c>
      <c r="I31" s="22">
        <v>2553</v>
      </c>
      <c r="J31" s="22">
        <v>2172277</v>
      </c>
    </row>
    <row r="32" spans="1:10" s="6" customFormat="1" ht="16.5" customHeight="1">
      <c r="A32" s="13"/>
      <c r="B32" s="14" t="s">
        <v>13</v>
      </c>
      <c r="C32" s="21">
        <v>2777838</v>
      </c>
      <c r="D32" s="32">
        <v>690077920</v>
      </c>
      <c r="E32" s="27">
        <v>1889357</v>
      </c>
      <c r="F32" s="22">
        <v>403735395</v>
      </c>
      <c r="G32" s="22">
        <v>885173</v>
      </c>
      <c r="H32" s="22">
        <v>282570023</v>
      </c>
      <c r="I32" s="22">
        <v>3308</v>
      </c>
      <c r="J32" s="22">
        <v>3772502</v>
      </c>
    </row>
    <row r="33" spans="1:10" s="6" customFormat="1" ht="16.5" customHeight="1">
      <c r="A33" s="15"/>
      <c r="B33" s="16" t="s">
        <v>14</v>
      </c>
      <c r="C33" s="23">
        <v>3302000</v>
      </c>
      <c r="D33" s="33">
        <v>850026322</v>
      </c>
      <c r="E33" s="28">
        <v>2148943</v>
      </c>
      <c r="F33" s="23">
        <v>466276643</v>
      </c>
      <c r="G33" s="23">
        <v>1139318</v>
      </c>
      <c r="H33" s="23">
        <v>361214185</v>
      </c>
      <c r="I33" s="23">
        <v>13739</v>
      </c>
      <c r="J33" s="23">
        <v>22535494</v>
      </c>
    </row>
    <row r="34" spans="1:10" s="6" customFormat="1" ht="16.5" customHeight="1">
      <c r="A34" s="13" t="s">
        <v>69</v>
      </c>
      <c r="B34" s="14" t="s">
        <v>3</v>
      </c>
      <c r="C34" s="21">
        <v>2380883</v>
      </c>
      <c r="D34" s="32">
        <v>687138692</v>
      </c>
      <c r="E34" s="27">
        <v>1732013</v>
      </c>
      <c r="F34" s="22">
        <v>434499702</v>
      </c>
      <c r="G34" s="22">
        <v>640463</v>
      </c>
      <c r="H34" s="22">
        <v>241940143</v>
      </c>
      <c r="I34" s="22">
        <v>8407</v>
      </c>
      <c r="J34" s="22">
        <v>10698847</v>
      </c>
    </row>
    <row r="35" spans="1:10" s="6" customFormat="1" ht="16.5" customHeight="1">
      <c r="A35" s="13"/>
      <c r="B35" s="14" t="s">
        <v>4</v>
      </c>
      <c r="C35" s="21">
        <v>2569731</v>
      </c>
      <c r="D35" s="32">
        <v>720211351</v>
      </c>
      <c r="E35" s="27">
        <v>1806122</v>
      </c>
      <c r="F35" s="22">
        <v>426253672</v>
      </c>
      <c r="G35" s="22">
        <v>759121</v>
      </c>
      <c r="H35" s="22">
        <v>289117914</v>
      </c>
      <c r="I35" s="22">
        <v>4488</v>
      </c>
      <c r="J35" s="22">
        <v>4839765</v>
      </c>
    </row>
    <row r="36" spans="1:10" s="6" customFormat="1" ht="16.5" customHeight="1">
      <c r="A36" s="13"/>
      <c r="B36" s="14" t="s">
        <v>5</v>
      </c>
      <c r="C36" s="21">
        <v>2597480</v>
      </c>
      <c r="D36" s="32">
        <v>699012551</v>
      </c>
      <c r="E36" s="27">
        <v>1987185</v>
      </c>
      <c r="F36" s="22">
        <v>426681277</v>
      </c>
      <c r="G36" s="22">
        <v>607586</v>
      </c>
      <c r="H36" s="22">
        <v>270082828</v>
      </c>
      <c r="I36" s="22">
        <v>2709</v>
      </c>
      <c r="J36" s="22">
        <v>2248446</v>
      </c>
    </row>
    <row r="37" spans="1:10" s="6" customFormat="1" ht="16.5" customHeight="1">
      <c r="A37" s="13"/>
      <c r="B37" s="14" t="s">
        <v>6</v>
      </c>
      <c r="C37" s="21">
        <v>2536724</v>
      </c>
      <c r="D37" s="32">
        <v>744210147</v>
      </c>
      <c r="E37" s="27">
        <v>2035134</v>
      </c>
      <c r="F37" s="22">
        <v>512648584</v>
      </c>
      <c r="G37" s="22">
        <v>500006</v>
      </c>
      <c r="H37" s="22">
        <v>230007806</v>
      </c>
      <c r="I37" s="22">
        <v>1584</v>
      </c>
      <c r="J37" s="22">
        <v>1553757</v>
      </c>
    </row>
    <row r="38" spans="1:10" s="6" customFormat="1" ht="16.5" customHeight="1">
      <c r="A38" s="13"/>
      <c r="B38" s="14" t="s">
        <v>7</v>
      </c>
      <c r="C38" s="21">
        <v>2185234</v>
      </c>
      <c r="D38" s="32">
        <v>687889637</v>
      </c>
      <c r="E38" s="27">
        <v>1742702</v>
      </c>
      <c r="F38" s="22">
        <v>489692081</v>
      </c>
      <c r="G38" s="22">
        <v>440996</v>
      </c>
      <c r="H38" s="22">
        <v>196739174</v>
      </c>
      <c r="I38" s="22">
        <v>1536</v>
      </c>
      <c r="J38" s="22">
        <v>1458382</v>
      </c>
    </row>
    <row r="39" spans="1:10" s="6" customFormat="1" ht="16.5" customHeight="1">
      <c r="A39" s="13"/>
      <c r="B39" s="14" t="s">
        <v>8</v>
      </c>
      <c r="C39" s="21">
        <v>2294845</v>
      </c>
      <c r="D39" s="32">
        <v>805497955</v>
      </c>
      <c r="E39" s="27">
        <v>1764984</v>
      </c>
      <c r="F39" s="22">
        <v>532259258</v>
      </c>
      <c r="G39" s="22">
        <v>526919</v>
      </c>
      <c r="H39" s="22">
        <v>271113427</v>
      </c>
      <c r="I39" s="22">
        <v>2942</v>
      </c>
      <c r="J39" s="22">
        <v>2125270</v>
      </c>
    </row>
    <row r="40" spans="1:10" s="6" customFormat="1" ht="16.5" customHeight="1">
      <c r="A40" s="13"/>
      <c r="B40" s="14" t="s">
        <v>9</v>
      </c>
      <c r="C40" s="21">
        <v>3643528</v>
      </c>
      <c r="D40" s="32">
        <v>1210047758</v>
      </c>
      <c r="E40" s="27">
        <v>2244702</v>
      </c>
      <c r="F40" s="22">
        <v>549034585</v>
      </c>
      <c r="G40" s="22">
        <v>1396842</v>
      </c>
      <c r="H40" s="22">
        <v>658867240</v>
      </c>
      <c r="I40" s="22">
        <v>1984</v>
      </c>
      <c r="J40" s="22">
        <v>2145933</v>
      </c>
    </row>
    <row r="41" spans="1:10" s="6" customFormat="1" ht="16.5" customHeight="1">
      <c r="A41" s="13"/>
      <c r="B41" s="14" t="s">
        <v>10</v>
      </c>
      <c r="C41" s="21">
        <v>3554353</v>
      </c>
      <c r="D41" s="32">
        <v>1036846655</v>
      </c>
      <c r="E41" s="27">
        <v>2495597</v>
      </c>
      <c r="F41" s="22">
        <v>533189774</v>
      </c>
      <c r="G41" s="22">
        <v>1056862</v>
      </c>
      <c r="H41" s="22">
        <v>501613889</v>
      </c>
      <c r="I41" s="22">
        <v>1894</v>
      </c>
      <c r="J41" s="22">
        <v>2042992</v>
      </c>
    </row>
    <row r="42" spans="1:10" s="6" customFormat="1" ht="16.5" customHeight="1">
      <c r="A42" s="13"/>
      <c r="B42" s="14" t="s">
        <v>11</v>
      </c>
      <c r="C42" s="21">
        <v>3244196</v>
      </c>
      <c r="D42" s="32">
        <v>928203353</v>
      </c>
      <c r="E42" s="27">
        <v>2337219</v>
      </c>
      <c r="F42" s="22">
        <v>542703524</v>
      </c>
      <c r="G42" s="22">
        <v>905465</v>
      </c>
      <c r="H42" s="22">
        <v>384223906</v>
      </c>
      <c r="I42" s="22">
        <v>1512</v>
      </c>
      <c r="J42" s="22">
        <v>1275923</v>
      </c>
    </row>
    <row r="43" spans="1:10" s="6" customFormat="1" ht="16.5" customHeight="1">
      <c r="A43" s="13"/>
      <c r="B43" s="14" t="s">
        <v>12</v>
      </c>
      <c r="C43" s="21">
        <v>3201027</v>
      </c>
      <c r="D43" s="32">
        <v>821130625</v>
      </c>
      <c r="E43" s="27">
        <v>2257681</v>
      </c>
      <c r="F43" s="22">
        <v>478501772</v>
      </c>
      <c r="G43" s="22">
        <v>940747</v>
      </c>
      <c r="H43" s="22">
        <v>340355861</v>
      </c>
      <c r="I43" s="22">
        <v>2599</v>
      </c>
      <c r="J43" s="22">
        <v>2272992</v>
      </c>
    </row>
    <row r="44" spans="1:10" s="6" customFormat="1" ht="16.5" customHeight="1">
      <c r="A44" s="13"/>
      <c r="B44" s="14" t="s">
        <v>13</v>
      </c>
      <c r="C44" s="21">
        <v>2730940</v>
      </c>
      <c r="D44" s="32">
        <v>700972337</v>
      </c>
      <c r="E44" s="27">
        <v>1939275</v>
      </c>
      <c r="F44" s="22">
        <v>418127179</v>
      </c>
      <c r="G44" s="22">
        <v>787844</v>
      </c>
      <c r="H44" s="22">
        <v>278413448</v>
      </c>
      <c r="I44" s="22">
        <v>3821</v>
      </c>
      <c r="J44" s="22">
        <v>4431710</v>
      </c>
    </row>
    <row r="45" spans="1:10" s="6" customFormat="1" ht="16.5" customHeight="1">
      <c r="A45" s="15"/>
      <c r="B45" s="16" t="s">
        <v>14</v>
      </c>
      <c r="C45" s="23">
        <v>2918797</v>
      </c>
      <c r="D45" s="33">
        <v>846786465</v>
      </c>
      <c r="E45" s="28">
        <v>1945021</v>
      </c>
      <c r="F45" s="23">
        <v>468765124</v>
      </c>
      <c r="G45" s="23">
        <v>962573</v>
      </c>
      <c r="H45" s="23">
        <v>357140068</v>
      </c>
      <c r="I45" s="23">
        <v>11203</v>
      </c>
      <c r="J45" s="23">
        <v>20881273</v>
      </c>
    </row>
    <row r="46" spans="1:10" s="6" customFormat="1" ht="16.5" customHeight="1" thickBot="1">
      <c r="A46" s="44" t="s">
        <v>25</v>
      </c>
      <c r="B46" s="39"/>
      <c r="C46" s="40"/>
      <c r="D46" s="40"/>
      <c r="E46" s="40"/>
      <c r="F46" s="40"/>
      <c r="G46" s="40"/>
      <c r="H46" s="40"/>
      <c r="I46" s="40"/>
      <c r="J46" s="40"/>
    </row>
    <row r="47" spans="1:10" s="6" customFormat="1" ht="16.5" customHeight="1">
      <c r="A47" s="55" t="str">
        <f>"2021（令和3）年"&amp;COUNTA(E34:E45)&amp;"月迄"</f>
        <v>2021（令和3）年12月迄</v>
      </c>
      <c r="B47" s="56"/>
      <c r="C47" s="41">
        <f>SUM(C34:C45)+1</f>
        <v>33857739</v>
      </c>
      <c r="D47" s="41">
        <f>SUM(D34:D45)</f>
        <v>9887947526</v>
      </c>
      <c r="E47" s="41">
        <f>SUM(E34:E45)</f>
        <v>24287635</v>
      </c>
      <c r="F47" s="41">
        <f>SUM(F34:F45)</f>
        <v>5812356532</v>
      </c>
      <c r="G47" s="41">
        <f>SUM(G34:G45)-2</f>
        <v>9525422</v>
      </c>
      <c r="H47" s="41">
        <f>SUM(H34:H45)</f>
        <v>4019615704</v>
      </c>
      <c r="I47" s="41">
        <f>SUM(I34:I45)+3</f>
        <v>44682</v>
      </c>
      <c r="J47" s="47">
        <f>SUM(J34:J45)</f>
        <v>55975290</v>
      </c>
    </row>
    <row r="48" spans="1:10" s="6" customFormat="1" ht="16.5" customHeight="1">
      <c r="A48" s="57" t="str">
        <f>"前年"&amp;COUNTA(E34:E45)&amp;"月迄"</f>
        <v>前年12月迄</v>
      </c>
      <c r="B48" s="58"/>
      <c r="C48" s="45">
        <f ca="1">SUM(C22:(INDIRECT("c"&amp;COUNT($E34:$E45)+21)))-1</f>
        <v>35066535</v>
      </c>
      <c r="D48" s="42">
        <f ca="1">SUM(D22:(INDIRECT("d"&amp;COUNT($E34:$E45)+21)))</f>
        <v>10149311813</v>
      </c>
      <c r="E48" s="42">
        <f ca="1">SUM(E22:(INDIRECT("e"&amp;COUNT($E34:$E45)+21)))</f>
        <v>25181981</v>
      </c>
      <c r="F48" s="42">
        <f ca="1">SUM(F22:(INDIRECT("f"&amp;COUNT($E34:$E45)+21)))</f>
        <v>6166020110</v>
      </c>
      <c r="G48" s="42">
        <f ca="1">SUM(G22:(INDIRECT("g"&amp;COUNT($E34:$E45)+21)))-1</f>
        <v>9831855</v>
      </c>
      <c r="H48" s="42">
        <f ca="1">SUM(H22:(INDIRECT("h"&amp;COUNT($E34:$E45)+21)))</f>
        <v>3918670588</v>
      </c>
      <c r="I48" s="42">
        <f ca="1">SUM(I22:(INDIRECT("i"&amp;COUNT($E34:$E45)+21)))</f>
        <v>52699</v>
      </c>
      <c r="J48" s="48">
        <f ca="1">SUM(J22:(INDIRECT("j"&amp;COUNT($E34:$E45)+21)))</f>
        <v>64621115</v>
      </c>
    </row>
    <row r="49" spans="1:10" s="6" customFormat="1" ht="16.5" customHeight="1" thickBot="1">
      <c r="A49" s="59" t="s">
        <v>24</v>
      </c>
      <c r="B49" s="60"/>
      <c r="C49" s="46">
        <f aca="true" t="shared" si="0" ref="C49:J49">C47-C48</f>
        <v>-1208796</v>
      </c>
      <c r="D49" s="43">
        <f t="shared" si="0"/>
        <v>-261364287</v>
      </c>
      <c r="E49" s="43">
        <f t="shared" si="0"/>
        <v>-894346</v>
      </c>
      <c r="F49" s="43">
        <f t="shared" si="0"/>
        <v>-353663578</v>
      </c>
      <c r="G49" s="43">
        <f t="shared" si="0"/>
        <v>-306433</v>
      </c>
      <c r="H49" s="43">
        <f t="shared" si="0"/>
        <v>100945116</v>
      </c>
      <c r="I49" s="43">
        <f t="shared" si="0"/>
        <v>-8017</v>
      </c>
      <c r="J49" s="49">
        <f t="shared" si="0"/>
        <v>-8645825</v>
      </c>
    </row>
    <row r="50" s="6" customFormat="1" ht="16.5" customHeight="1">
      <c r="A50" s="6" t="s">
        <v>15</v>
      </c>
    </row>
    <row r="51" s="6" customFormat="1" ht="16.5" customHeight="1">
      <c r="A51" s="6" t="s">
        <v>22</v>
      </c>
    </row>
    <row r="52" s="2" customFormat="1" ht="15" customHeight="1">
      <c r="C52" s="35"/>
    </row>
    <row r="53" ht="12.75">
      <c r="E53" s="3"/>
    </row>
  </sheetData>
  <sheetProtection/>
  <mergeCells count="8">
    <mergeCell ref="I4:J4"/>
    <mergeCell ref="A47:B47"/>
    <mergeCell ref="A48:B48"/>
    <mergeCell ref="A49:B49"/>
    <mergeCell ref="A4:B5"/>
    <mergeCell ref="C4:D4"/>
    <mergeCell ref="E4:F4"/>
    <mergeCell ref="G4:H4"/>
  </mergeCells>
  <conditionalFormatting sqref="C47:J49">
    <cfRule type="cellIs" priority="1" dxfId="9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3.875" style="1" bestFit="1" customWidth="1"/>
    <col min="4" max="4" width="17.25390625" style="1" bestFit="1" customWidth="1"/>
    <col min="5" max="5" width="15.00390625" style="1" bestFit="1" customWidth="1"/>
    <col min="6" max="6" width="17.25390625" style="1" bestFit="1" customWidth="1"/>
    <col min="7" max="7" width="15.00390625" style="1" bestFit="1" customWidth="1"/>
    <col min="8" max="8" width="17.25390625" style="1" bestFit="1" customWidth="1"/>
    <col min="9" max="9" width="13.875" style="1" customWidth="1"/>
    <col min="10" max="10" width="17.25390625" style="1" customWidth="1"/>
    <col min="11" max="16384" width="9.00390625" style="1" customWidth="1"/>
  </cols>
  <sheetData>
    <row r="1" spans="1:3" ht="16.5" customHeight="1">
      <c r="A1" s="4" t="s">
        <v>61</v>
      </c>
      <c r="C1" s="4"/>
    </row>
    <row r="2" ht="13.5" customHeight="1"/>
    <row r="3" s="6" customFormat="1" ht="16.5" customHeight="1">
      <c r="A3" s="5" t="s">
        <v>21</v>
      </c>
    </row>
    <row r="4" spans="1:10" s="6" customFormat="1" ht="18.75" customHeight="1">
      <c r="A4" s="61" t="s">
        <v>16</v>
      </c>
      <c r="B4" s="62"/>
      <c r="C4" s="65" t="s">
        <v>17</v>
      </c>
      <c r="D4" s="66"/>
      <c r="E4" s="62" t="s">
        <v>18</v>
      </c>
      <c r="F4" s="54"/>
      <c r="G4" s="65" t="s">
        <v>23</v>
      </c>
      <c r="H4" s="67"/>
      <c r="I4" s="54" t="s">
        <v>20</v>
      </c>
      <c r="J4" s="54"/>
    </row>
    <row r="5" spans="1:10" s="6" customFormat="1" ht="18.75" customHeight="1">
      <c r="A5" s="63"/>
      <c r="B5" s="64"/>
      <c r="C5" s="7" t="s">
        <v>0</v>
      </c>
      <c r="D5" s="29" t="s">
        <v>1</v>
      </c>
      <c r="E5" s="24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</row>
    <row r="6" spans="1:10" s="6" customFormat="1" ht="18.75" customHeight="1">
      <c r="A6" s="9" t="s">
        <v>27</v>
      </c>
      <c r="B6" s="50" t="s">
        <v>2</v>
      </c>
      <c r="C6" s="17">
        <v>36077193</v>
      </c>
      <c r="D6" s="30">
        <v>8172250726</v>
      </c>
      <c r="E6" s="25">
        <v>22806217</v>
      </c>
      <c r="F6" s="18">
        <v>4599952159</v>
      </c>
      <c r="G6" s="18">
        <v>13080660</v>
      </c>
      <c r="H6" s="18">
        <v>3459133903</v>
      </c>
      <c r="I6" s="18">
        <v>190316</v>
      </c>
      <c r="J6" s="18">
        <v>113164664</v>
      </c>
    </row>
    <row r="7" spans="1:10" s="6" customFormat="1" ht="18.75" customHeight="1">
      <c r="A7" s="13" t="s">
        <v>28</v>
      </c>
      <c r="B7" s="51" t="s">
        <v>2</v>
      </c>
      <c r="C7" s="21">
        <v>34965142</v>
      </c>
      <c r="D7" s="32">
        <v>8904399024</v>
      </c>
      <c r="E7" s="27">
        <v>22599027</v>
      </c>
      <c r="F7" s="22">
        <v>5024931775</v>
      </c>
      <c r="G7" s="22">
        <v>12184499</v>
      </c>
      <c r="H7" s="22">
        <v>3769049152</v>
      </c>
      <c r="I7" s="22">
        <v>181616</v>
      </c>
      <c r="J7" s="22">
        <v>110418097</v>
      </c>
    </row>
    <row r="8" spans="1:10" s="6" customFormat="1" ht="18.75" customHeight="1">
      <c r="A8" s="13" t="s">
        <v>29</v>
      </c>
      <c r="B8" s="51" t="s">
        <v>2</v>
      </c>
      <c r="C8" s="21">
        <v>37172419</v>
      </c>
      <c r="D8" s="32">
        <v>9144325732</v>
      </c>
      <c r="E8" s="27">
        <v>23965914</v>
      </c>
      <c r="F8" s="22">
        <v>5178832452</v>
      </c>
      <c r="G8" s="22">
        <v>13045432</v>
      </c>
      <c r="H8" s="22">
        <v>3859056003</v>
      </c>
      <c r="I8" s="22">
        <v>161073</v>
      </c>
      <c r="J8" s="22">
        <v>106437277</v>
      </c>
    </row>
    <row r="9" spans="1:10" s="6" customFormat="1" ht="18.75" customHeight="1">
      <c r="A9" s="13" t="s">
        <v>30</v>
      </c>
      <c r="B9" s="51" t="s">
        <v>2</v>
      </c>
      <c r="C9" s="21">
        <v>36385701</v>
      </c>
      <c r="D9" s="32">
        <v>8780515140</v>
      </c>
      <c r="E9" s="27">
        <v>22349394</v>
      </c>
      <c r="F9" s="22">
        <v>4904473244</v>
      </c>
      <c r="G9" s="22">
        <v>13921098</v>
      </c>
      <c r="H9" s="22">
        <v>3781734788</v>
      </c>
      <c r="I9" s="22">
        <v>115209</v>
      </c>
      <c r="J9" s="22">
        <v>94307108</v>
      </c>
    </row>
    <row r="10" spans="1:10" s="6" customFormat="1" ht="18.75" customHeight="1">
      <c r="A10" s="13" t="s">
        <v>31</v>
      </c>
      <c r="B10" s="51" t="s">
        <v>2</v>
      </c>
      <c r="C10" s="21">
        <v>38886803</v>
      </c>
      <c r="D10" s="32">
        <v>8962114767</v>
      </c>
      <c r="E10" s="27">
        <v>24034669</v>
      </c>
      <c r="F10" s="22">
        <v>5219181578</v>
      </c>
      <c r="G10" s="22">
        <v>14711443</v>
      </c>
      <c r="H10" s="22">
        <v>3632990672</v>
      </c>
      <c r="I10" s="22">
        <v>140691</v>
      </c>
      <c r="J10" s="22">
        <v>109942517</v>
      </c>
    </row>
    <row r="11" spans="1:10" s="6" customFormat="1" ht="18.75" customHeight="1">
      <c r="A11" s="13" t="s">
        <v>32</v>
      </c>
      <c r="B11" s="51" t="s">
        <v>2</v>
      </c>
      <c r="C11" s="21">
        <v>37106656</v>
      </c>
      <c r="D11" s="32">
        <v>9648850968</v>
      </c>
      <c r="E11" s="27">
        <v>24115189</v>
      </c>
      <c r="F11" s="22">
        <v>5846987720</v>
      </c>
      <c r="G11" s="22">
        <v>12866617</v>
      </c>
      <c r="H11" s="22">
        <v>3692743496</v>
      </c>
      <c r="I11" s="22">
        <v>124850</v>
      </c>
      <c r="J11" s="22">
        <v>109119752</v>
      </c>
    </row>
    <row r="12" spans="1:10" s="6" customFormat="1" ht="18.75" customHeight="1">
      <c r="A12" s="13" t="s">
        <v>33</v>
      </c>
      <c r="B12" s="51" t="s">
        <v>2</v>
      </c>
      <c r="C12" s="21">
        <v>39101590</v>
      </c>
      <c r="D12" s="32">
        <v>9716172206</v>
      </c>
      <c r="E12" s="27">
        <v>26336380</v>
      </c>
      <c r="F12" s="22">
        <v>5979255504</v>
      </c>
      <c r="G12" s="22">
        <v>12667346</v>
      </c>
      <c r="H12" s="22">
        <v>3639476310</v>
      </c>
      <c r="I12" s="22">
        <v>97864</v>
      </c>
      <c r="J12" s="22">
        <v>97440392</v>
      </c>
    </row>
    <row r="13" spans="1:10" s="6" customFormat="1" ht="18.75" customHeight="1">
      <c r="A13" s="13" t="s">
        <v>34</v>
      </c>
      <c r="B13" s="51" t="s">
        <v>2</v>
      </c>
      <c r="C13" s="21">
        <v>39158455</v>
      </c>
      <c r="D13" s="32">
        <v>10002776873</v>
      </c>
      <c r="E13" s="37">
        <v>25966119</v>
      </c>
      <c r="F13" s="22">
        <v>6156588849</v>
      </c>
      <c r="G13" s="22">
        <v>13100052</v>
      </c>
      <c r="H13" s="22">
        <v>3754990558</v>
      </c>
      <c r="I13" s="22">
        <v>92284</v>
      </c>
      <c r="J13" s="22">
        <v>91197466</v>
      </c>
    </row>
    <row r="14" spans="1:10" s="6" customFormat="1" ht="18.75" customHeight="1">
      <c r="A14" s="13" t="s">
        <v>35</v>
      </c>
      <c r="B14" s="51" t="s">
        <v>2</v>
      </c>
      <c r="C14" s="21">
        <v>38897715</v>
      </c>
      <c r="D14" s="32">
        <v>9976598517</v>
      </c>
      <c r="E14" s="37">
        <v>25930778</v>
      </c>
      <c r="F14" s="22">
        <v>6095559897</v>
      </c>
      <c r="G14" s="22">
        <v>12864748</v>
      </c>
      <c r="H14" s="22">
        <v>3790970896</v>
      </c>
      <c r="I14" s="22">
        <v>102189</v>
      </c>
      <c r="J14" s="22">
        <v>90067724</v>
      </c>
    </row>
    <row r="15" spans="1:10" s="6" customFormat="1" ht="18.75" customHeight="1">
      <c r="A15" s="13" t="s">
        <v>36</v>
      </c>
      <c r="B15" s="51" t="s">
        <v>2</v>
      </c>
      <c r="C15" s="21">
        <v>38677296</v>
      </c>
      <c r="D15" s="32">
        <v>10137210069</v>
      </c>
      <c r="E15" s="37">
        <v>26321971</v>
      </c>
      <c r="F15" s="22">
        <v>6142661347</v>
      </c>
      <c r="G15" s="22">
        <v>12283435</v>
      </c>
      <c r="H15" s="22">
        <v>3911474521</v>
      </c>
      <c r="I15" s="22">
        <v>71890</v>
      </c>
      <c r="J15" s="22">
        <v>83074201</v>
      </c>
    </row>
    <row r="16" spans="1:10" s="34" customFormat="1" ht="18.75" customHeight="1">
      <c r="A16" s="13" t="s">
        <v>37</v>
      </c>
      <c r="B16" s="51" t="s">
        <v>2</v>
      </c>
      <c r="C16" s="21">
        <v>37008932</v>
      </c>
      <c r="D16" s="32">
        <v>10201647444</v>
      </c>
      <c r="E16" s="37">
        <v>25660834</v>
      </c>
      <c r="F16" s="22">
        <v>6205097821</v>
      </c>
      <c r="G16" s="22">
        <v>11282466</v>
      </c>
      <c r="H16" s="22">
        <v>3922396446</v>
      </c>
      <c r="I16" s="22">
        <v>65632</v>
      </c>
      <c r="J16" s="22">
        <v>74153177</v>
      </c>
    </row>
    <row r="17" spans="1:10" ht="18.75" customHeight="1">
      <c r="A17" s="13" t="s">
        <v>38</v>
      </c>
      <c r="B17" s="51" t="s">
        <v>2</v>
      </c>
      <c r="C17" s="21">
        <v>35958066</v>
      </c>
      <c r="D17" s="32">
        <v>10877286193</v>
      </c>
      <c r="E17" s="37">
        <v>24837246</v>
      </c>
      <c r="F17" s="22">
        <v>6737235135</v>
      </c>
      <c r="G17" s="22">
        <v>11057321</v>
      </c>
      <c r="H17" s="22">
        <v>4067170245</v>
      </c>
      <c r="I17" s="22">
        <v>63499</v>
      </c>
      <c r="J17" s="22">
        <v>72880813</v>
      </c>
    </row>
    <row r="18" spans="1:10" ht="18.75" customHeight="1">
      <c r="A18" s="13" t="s">
        <v>39</v>
      </c>
      <c r="B18" s="51" t="s">
        <v>2</v>
      </c>
      <c r="C18" s="21">
        <v>36069254</v>
      </c>
      <c r="D18" s="32">
        <v>10468941483</v>
      </c>
      <c r="E18" s="27">
        <v>25355821</v>
      </c>
      <c r="F18" s="22">
        <v>6533136968</v>
      </c>
      <c r="G18" s="22">
        <v>10650125</v>
      </c>
      <c r="H18" s="22">
        <v>3866664762</v>
      </c>
      <c r="I18" s="22">
        <v>63308</v>
      </c>
      <c r="J18" s="22">
        <v>69139753</v>
      </c>
    </row>
    <row r="19" spans="1:10" ht="18.75" customHeight="1">
      <c r="A19" s="13" t="s">
        <v>58</v>
      </c>
      <c r="B19" s="51" t="s">
        <v>2</v>
      </c>
      <c r="C19" s="21">
        <v>34462413</v>
      </c>
      <c r="D19" s="32">
        <v>10390103919</v>
      </c>
      <c r="E19" s="27">
        <v>24985854</v>
      </c>
      <c r="F19" s="22">
        <v>6624054177</v>
      </c>
      <c r="G19" s="22">
        <v>9404860</v>
      </c>
      <c r="H19" s="22">
        <v>3688222231</v>
      </c>
      <c r="I19" s="22">
        <v>71699</v>
      </c>
      <c r="J19" s="22">
        <v>77827511</v>
      </c>
    </row>
    <row r="20" spans="1:10" ht="18.75" customHeight="1" thickBot="1">
      <c r="A20" s="11" t="s">
        <v>65</v>
      </c>
      <c r="B20" s="52" t="s">
        <v>2</v>
      </c>
      <c r="C20" s="19">
        <v>35209097</v>
      </c>
      <c r="D20" s="31">
        <v>9780689817</v>
      </c>
      <c r="E20" s="26">
        <v>25492494</v>
      </c>
      <c r="F20" s="20">
        <v>6136325376</v>
      </c>
      <c r="G20" s="20">
        <v>9653755</v>
      </c>
      <c r="H20" s="20">
        <v>3573784628</v>
      </c>
      <c r="I20" s="20">
        <v>62848</v>
      </c>
      <c r="J20" s="20">
        <v>70579813</v>
      </c>
    </row>
    <row r="21" spans="1:10" s="6" customFormat="1" ht="16.5" customHeight="1" thickTop="1">
      <c r="A21" s="13" t="s">
        <v>59</v>
      </c>
      <c r="B21" s="14" t="s">
        <v>3</v>
      </c>
      <c r="C21" s="21">
        <v>2199641</v>
      </c>
      <c r="D21" s="32">
        <v>654360403</v>
      </c>
      <c r="E21" s="27">
        <v>1670413</v>
      </c>
      <c r="F21" s="22">
        <v>420732261</v>
      </c>
      <c r="G21" s="22">
        <v>519582</v>
      </c>
      <c r="H21" s="22">
        <v>221814788</v>
      </c>
      <c r="I21" s="22">
        <v>9646</v>
      </c>
      <c r="J21" s="22">
        <v>11813354</v>
      </c>
    </row>
    <row r="22" spans="1:10" s="6" customFormat="1" ht="16.5" customHeight="1">
      <c r="A22" s="13"/>
      <c r="B22" s="14" t="s">
        <v>4</v>
      </c>
      <c r="C22" s="21">
        <v>2538411</v>
      </c>
      <c r="D22" s="32">
        <v>731332536</v>
      </c>
      <c r="E22" s="27">
        <v>1867683</v>
      </c>
      <c r="F22" s="22">
        <v>442407977</v>
      </c>
      <c r="G22" s="22">
        <v>662144</v>
      </c>
      <c r="H22" s="22">
        <v>280387251</v>
      </c>
      <c r="I22" s="22">
        <v>8584</v>
      </c>
      <c r="J22" s="22">
        <v>8537308</v>
      </c>
    </row>
    <row r="23" spans="1:10" s="6" customFormat="1" ht="16.5" customHeight="1">
      <c r="A23" s="13"/>
      <c r="B23" s="14" t="s">
        <v>5</v>
      </c>
      <c r="C23" s="21">
        <v>2742065</v>
      </c>
      <c r="D23" s="32">
        <v>738657384</v>
      </c>
      <c r="E23" s="27">
        <v>2089647</v>
      </c>
      <c r="F23" s="22">
        <v>441366702</v>
      </c>
      <c r="G23" s="22">
        <v>647822</v>
      </c>
      <c r="H23" s="22">
        <v>293773404</v>
      </c>
      <c r="I23" s="22">
        <v>4596</v>
      </c>
      <c r="J23" s="22">
        <v>3517278</v>
      </c>
    </row>
    <row r="24" spans="1:10" s="6" customFormat="1" ht="16.5" customHeight="1">
      <c r="A24" s="13"/>
      <c r="B24" s="14" t="s">
        <v>6</v>
      </c>
      <c r="C24" s="21">
        <v>2445534</v>
      </c>
      <c r="D24" s="32">
        <v>715197705</v>
      </c>
      <c r="E24" s="27">
        <v>1967740</v>
      </c>
      <c r="F24" s="22">
        <v>506060985</v>
      </c>
      <c r="G24" s="22">
        <v>474460</v>
      </c>
      <c r="H24" s="22">
        <v>206663752</v>
      </c>
      <c r="I24" s="22">
        <v>3334</v>
      </c>
      <c r="J24" s="22">
        <v>2472968</v>
      </c>
    </row>
    <row r="25" spans="1:10" s="6" customFormat="1" ht="16.5" customHeight="1">
      <c r="A25" s="13" t="s">
        <v>60</v>
      </c>
      <c r="B25" s="14" t="s">
        <v>7</v>
      </c>
      <c r="C25" s="21">
        <v>2357971</v>
      </c>
      <c r="D25" s="32">
        <v>687727978</v>
      </c>
      <c r="E25" s="27">
        <v>1970794</v>
      </c>
      <c r="F25" s="22">
        <v>506508650</v>
      </c>
      <c r="G25" s="22">
        <v>385095</v>
      </c>
      <c r="H25" s="22">
        <v>179637418</v>
      </c>
      <c r="I25" s="22">
        <v>2082</v>
      </c>
      <c r="J25" s="22">
        <v>1581910</v>
      </c>
    </row>
    <row r="26" spans="1:10" s="6" customFormat="1" ht="16.5" customHeight="1">
      <c r="A26" s="13"/>
      <c r="B26" s="14" t="s">
        <v>8</v>
      </c>
      <c r="C26" s="21">
        <v>2733912</v>
      </c>
      <c r="D26" s="32">
        <v>838934903</v>
      </c>
      <c r="E26" s="27">
        <v>2171478</v>
      </c>
      <c r="F26" s="22">
        <v>580661713</v>
      </c>
      <c r="G26" s="22">
        <v>558387</v>
      </c>
      <c r="H26" s="22">
        <v>254857678</v>
      </c>
      <c r="I26" s="22">
        <v>4047</v>
      </c>
      <c r="J26" s="22">
        <v>3415512</v>
      </c>
    </row>
    <row r="27" spans="1:10" s="6" customFormat="1" ht="16.5" customHeight="1">
      <c r="A27" s="13"/>
      <c r="B27" s="14" t="s">
        <v>9</v>
      </c>
      <c r="C27" s="21">
        <v>3626954</v>
      </c>
      <c r="D27" s="32">
        <v>1060851647</v>
      </c>
      <c r="E27" s="27">
        <v>2469995</v>
      </c>
      <c r="F27" s="22">
        <v>608837346</v>
      </c>
      <c r="G27" s="22">
        <v>1151983</v>
      </c>
      <c r="H27" s="22">
        <v>447760098</v>
      </c>
      <c r="I27" s="22">
        <v>4976</v>
      </c>
      <c r="J27" s="22">
        <v>4254203</v>
      </c>
    </row>
    <row r="28" spans="1:10" s="6" customFormat="1" ht="16.5" customHeight="1">
      <c r="A28" s="13"/>
      <c r="B28" s="14" t="s">
        <v>10</v>
      </c>
      <c r="C28" s="21">
        <v>3919304</v>
      </c>
      <c r="D28" s="32">
        <v>1055060852</v>
      </c>
      <c r="E28" s="27">
        <v>2637412</v>
      </c>
      <c r="F28" s="22">
        <v>623617542</v>
      </c>
      <c r="G28" s="22">
        <v>1278938</v>
      </c>
      <c r="H28" s="22">
        <v>428671324</v>
      </c>
      <c r="I28" s="22">
        <v>2954</v>
      </c>
      <c r="J28" s="22">
        <v>2771986</v>
      </c>
    </row>
    <row r="29" spans="1:10" s="6" customFormat="1" ht="16.5" customHeight="1">
      <c r="A29" s="13"/>
      <c r="B29" s="14" t="s">
        <v>11</v>
      </c>
      <c r="C29" s="21">
        <v>3253394</v>
      </c>
      <c r="D29" s="32">
        <v>877524155</v>
      </c>
      <c r="E29" s="27">
        <v>2360610</v>
      </c>
      <c r="F29" s="22">
        <v>543735432</v>
      </c>
      <c r="G29" s="22">
        <v>890799</v>
      </c>
      <c r="H29" s="22">
        <v>332119076</v>
      </c>
      <c r="I29" s="22">
        <v>1985</v>
      </c>
      <c r="J29" s="22">
        <v>1669647</v>
      </c>
    </row>
    <row r="30" spans="1:10" s="6" customFormat="1" ht="16.5" customHeight="1">
      <c r="A30" s="13"/>
      <c r="B30" s="14" t="s">
        <v>12</v>
      </c>
      <c r="C30" s="21">
        <v>3317421</v>
      </c>
      <c r="D30" s="32">
        <v>796658500</v>
      </c>
      <c r="E30" s="27">
        <v>2311119</v>
      </c>
      <c r="F30" s="22">
        <v>508504061</v>
      </c>
      <c r="G30" s="22">
        <v>1004259</v>
      </c>
      <c r="H30" s="22">
        <v>286300203</v>
      </c>
      <c r="I30" s="22">
        <v>2043</v>
      </c>
      <c r="J30" s="22">
        <v>1854236</v>
      </c>
    </row>
    <row r="31" spans="1:10" s="6" customFormat="1" ht="16.5" customHeight="1">
      <c r="A31" s="13"/>
      <c r="B31" s="14" t="s">
        <v>13</v>
      </c>
      <c r="C31" s="21">
        <v>2842510</v>
      </c>
      <c r="D31" s="32">
        <v>752612721</v>
      </c>
      <c r="E31" s="27">
        <v>1829791</v>
      </c>
      <c r="F31" s="22">
        <v>460959644</v>
      </c>
      <c r="G31" s="22">
        <v>1008237</v>
      </c>
      <c r="H31" s="22">
        <v>286843661</v>
      </c>
      <c r="I31" s="22">
        <v>4482</v>
      </c>
      <c r="J31" s="22">
        <v>4809416</v>
      </c>
    </row>
    <row r="32" spans="1:10" s="6" customFormat="1" ht="16.5" customHeight="1">
      <c r="A32" s="15"/>
      <c r="B32" s="16" t="s">
        <v>14</v>
      </c>
      <c r="C32" s="23">
        <v>3231982</v>
      </c>
      <c r="D32" s="33">
        <v>871771033</v>
      </c>
      <c r="E32" s="28">
        <v>2145816</v>
      </c>
      <c r="F32" s="23">
        <v>492933063</v>
      </c>
      <c r="G32" s="23">
        <v>1072050</v>
      </c>
      <c r="H32" s="23">
        <v>354955975</v>
      </c>
      <c r="I32" s="23">
        <v>14116</v>
      </c>
      <c r="J32" s="23">
        <v>23881995</v>
      </c>
    </row>
    <row r="33" spans="1:10" s="6" customFormat="1" ht="16.5" customHeight="1">
      <c r="A33" s="13" t="s">
        <v>70</v>
      </c>
      <c r="B33" s="14" t="s">
        <v>3</v>
      </c>
      <c r="C33" s="21">
        <f aca="true" t="shared" si="0" ref="C33:D44">E33+G33+I33</f>
        <v>2380821</v>
      </c>
      <c r="D33" s="32">
        <f t="shared" si="0"/>
        <v>647983509</v>
      </c>
      <c r="E33" s="27">
        <v>1812507</v>
      </c>
      <c r="F33" s="22">
        <v>414228975</v>
      </c>
      <c r="G33" s="22">
        <v>558345</v>
      </c>
      <c r="H33" s="22">
        <v>220225377</v>
      </c>
      <c r="I33" s="22">
        <v>9969</v>
      </c>
      <c r="J33" s="22">
        <v>13529157</v>
      </c>
    </row>
    <row r="34" spans="1:10" s="6" customFormat="1" ht="16.5" customHeight="1">
      <c r="A34" s="13"/>
      <c r="B34" s="14" t="s">
        <v>4</v>
      </c>
      <c r="C34" s="21">
        <f>E34+G34+I34</f>
        <v>2910889</v>
      </c>
      <c r="D34" s="32">
        <f>F34+H34+J34</f>
        <v>734025110</v>
      </c>
      <c r="E34" s="27">
        <v>2206639</v>
      </c>
      <c r="F34" s="22">
        <v>442561301</v>
      </c>
      <c r="G34" s="22">
        <v>698496</v>
      </c>
      <c r="H34" s="22">
        <v>284276628</v>
      </c>
      <c r="I34" s="22">
        <v>5754</v>
      </c>
      <c r="J34" s="22">
        <v>7187181</v>
      </c>
    </row>
    <row r="35" spans="1:10" s="6" customFormat="1" ht="16.5" customHeight="1">
      <c r="A35" s="13"/>
      <c r="B35" s="14" t="s">
        <v>5</v>
      </c>
      <c r="C35" s="21">
        <f t="shared" si="0"/>
        <v>2570094</v>
      </c>
      <c r="D35" s="32">
        <f t="shared" si="0"/>
        <v>731228583</v>
      </c>
      <c r="E35" s="27">
        <v>1952738</v>
      </c>
      <c r="F35" s="22">
        <v>441936807</v>
      </c>
      <c r="G35" s="22">
        <v>614569</v>
      </c>
      <c r="H35" s="22">
        <v>286483701</v>
      </c>
      <c r="I35" s="22">
        <v>2787</v>
      </c>
      <c r="J35" s="22">
        <v>2808075</v>
      </c>
    </row>
    <row r="36" spans="1:10" s="6" customFormat="1" ht="16.5" customHeight="1">
      <c r="A36" s="13"/>
      <c r="B36" s="14" t="s">
        <v>6</v>
      </c>
      <c r="C36" s="21">
        <f t="shared" si="0"/>
        <v>2405563</v>
      </c>
      <c r="D36" s="32">
        <f t="shared" si="0"/>
        <v>781969705</v>
      </c>
      <c r="E36" s="27">
        <v>1908547</v>
      </c>
      <c r="F36" s="22">
        <v>546890437</v>
      </c>
      <c r="G36" s="22">
        <v>494822</v>
      </c>
      <c r="H36" s="22">
        <v>233073382</v>
      </c>
      <c r="I36" s="22">
        <v>2194</v>
      </c>
      <c r="J36" s="22">
        <v>2005886</v>
      </c>
    </row>
    <row r="37" spans="1:10" s="6" customFormat="1" ht="16.5" customHeight="1">
      <c r="A37" s="13"/>
      <c r="B37" s="14" t="s">
        <v>7</v>
      </c>
      <c r="C37" s="21">
        <f t="shared" si="0"/>
        <v>2245103</v>
      </c>
      <c r="D37" s="32">
        <f t="shared" si="0"/>
        <v>676805589</v>
      </c>
      <c r="E37" s="27">
        <v>1880587</v>
      </c>
      <c r="F37" s="22">
        <v>506696795</v>
      </c>
      <c r="G37" s="22">
        <v>362467</v>
      </c>
      <c r="H37" s="22">
        <v>168218395</v>
      </c>
      <c r="I37" s="22">
        <v>2049</v>
      </c>
      <c r="J37" s="22">
        <v>1890399</v>
      </c>
    </row>
    <row r="38" spans="1:10" s="6" customFormat="1" ht="16.5" customHeight="1">
      <c r="A38" s="13"/>
      <c r="B38" s="14" t="s">
        <v>8</v>
      </c>
      <c r="C38" s="21">
        <f t="shared" si="0"/>
        <v>2586547</v>
      </c>
      <c r="D38" s="32">
        <f t="shared" si="0"/>
        <v>839002556</v>
      </c>
      <c r="E38" s="27">
        <v>2050651</v>
      </c>
      <c r="F38" s="22">
        <v>573707007</v>
      </c>
      <c r="G38" s="22">
        <v>533604</v>
      </c>
      <c r="H38" s="22">
        <v>263469995</v>
      </c>
      <c r="I38" s="22">
        <v>2292</v>
      </c>
      <c r="J38" s="22">
        <v>1825554</v>
      </c>
    </row>
    <row r="39" spans="1:10" s="6" customFormat="1" ht="16.5" customHeight="1">
      <c r="A39" s="13"/>
      <c r="B39" s="14" t="s">
        <v>9</v>
      </c>
      <c r="C39" s="21">
        <f t="shared" si="0"/>
        <v>3526567</v>
      </c>
      <c r="D39" s="32">
        <f t="shared" si="0"/>
        <v>1273058211</v>
      </c>
      <c r="E39" s="27">
        <v>2155510</v>
      </c>
      <c r="F39" s="22">
        <v>635522212</v>
      </c>
      <c r="G39" s="22">
        <v>1367536</v>
      </c>
      <c r="H39" s="22">
        <v>634732498</v>
      </c>
      <c r="I39" s="22">
        <v>3521</v>
      </c>
      <c r="J39" s="22">
        <v>2803501</v>
      </c>
    </row>
    <row r="40" spans="1:10" s="6" customFormat="1" ht="16.5" customHeight="1">
      <c r="A40" s="13"/>
      <c r="B40" s="14" t="s">
        <v>10</v>
      </c>
      <c r="C40" s="21">
        <f t="shared" si="0"/>
        <v>3742907</v>
      </c>
      <c r="D40" s="32">
        <f t="shared" si="0"/>
        <v>1120218915</v>
      </c>
      <c r="E40" s="27">
        <v>2481109</v>
      </c>
      <c r="F40" s="22">
        <v>634953296</v>
      </c>
      <c r="G40" s="22">
        <v>1259511</v>
      </c>
      <c r="H40" s="22">
        <v>483212427</v>
      </c>
      <c r="I40" s="22">
        <v>2287</v>
      </c>
      <c r="J40" s="22">
        <v>2053192</v>
      </c>
    </row>
    <row r="41" spans="1:10" s="6" customFormat="1" ht="16.5" customHeight="1">
      <c r="A41" s="13"/>
      <c r="B41" s="14" t="s">
        <v>11</v>
      </c>
      <c r="C41" s="21">
        <f t="shared" si="0"/>
        <v>3085351</v>
      </c>
      <c r="D41" s="32">
        <f t="shared" si="0"/>
        <v>859703334</v>
      </c>
      <c r="E41" s="27">
        <v>2245650</v>
      </c>
      <c r="F41" s="22">
        <v>515183492</v>
      </c>
      <c r="G41" s="22">
        <v>837455</v>
      </c>
      <c r="H41" s="22">
        <v>342481945</v>
      </c>
      <c r="I41" s="22">
        <v>2246</v>
      </c>
      <c r="J41" s="22">
        <v>2037897</v>
      </c>
    </row>
    <row r="42" spans="1:10" s="6" customFormat="1" ht="16.5" customHeight="1">
      <c r="A42" s="13"/>
      <c r="B42" s="14" t="s">
        <v>12</v>
      </c>
      <c r="C42" s="21">
        <f t="shared" si="0"/>
        <v>3532856</v>
      </c>
      <c r="D42" s="32">
        <f t="shared" si="0"/>
        <v>945212059</v>
      </c>
      <c r="E42" s="27">
        <v>2449743</v>
      </c>
      <c r="F42" s="22">
        <v>584327750</v>
      </c>
      <c r="G42" s="22">
        <v>1080560</v>
      </c>
      <c r="H42" s="22">
        <v>358712032</v>
      </c>
      <c r="I42" s="22">
        <v>2553</v>
      </c>
      <c r="J42" s="22">
        <v>2172277</v>
      </c>
    </row>
    <row r="43" spans="1:10" s="6" customFormat="1" ht="16.5" customHeight="1">
      <c r="A43" s="13"/>
      <c r="B43" s="14" t="s">
        <v>13</v>
      </c>
      <c r="C43" s="21">
        <f t="shared" si="0"/>
        <v>2777838</v>
      </c>
      <c r="D43" s="32">
        <f t="shared" si="0"/>
        <v>690077920</v>
      </c>
      <c r="E43" s="27">
        <v>1889357</v>
      </c>
      <c r="F43" s="22">
        <v>403735395</v>
      </c>
      <c r="G43" s="22">
        <v>885173</v>
      </c>
      <c r="H43" s="22">
        <v>282570023</v>
      </c>
      <c r="I43" s="22">
        <v>3308</v>
      </c>
      <c r="J43" s="22">
        <v>3772502</v>
      </c>
    </row>
    <row r="44" spans="1:10" s="6" customFormat="1" ht="16.5" customHeight="1">
      <c r="A44" s="15"/>
      <c r="B44" s="16" t="s">
        <v>14</v>
      </c>
      <c r="C44" s="23">
        <f t="shared" si="0"/>
        <v>3302000</v>
      </c>
      <c r="D44" s="33">
        <f t="shared" si="0"/>
        <v>850026322</v>
      </c>
      <c r="E44" s="28">
        <v>2148943</v>
      </c>
      <c r="F44" s="23">
        <v>466276643</v>
      </c>
      <c r="G44" s="23">
        <v>1139318</v>
      </c>
      <c r="H44" s="23">
        <v>361214185</v>
      </c>
      <c r="I44" s="23">
        <v>13739</v>
      </c>
      <c r="J44" s="23">
        <v>22535494</v>
      </c>
    </row>
    <row r="45" spans="1:10" s="6" customFormat="1" ht="16.5" customHeight="1" thickBot="1">
      <c r="A45" s="44" t="s">
        <v>25</v>
      </c>
      <c r="B45" s="39"/>
      <c r="C45" s="40"/>
      <c r="D45" s="40"/>
      <c r="E45" s="40"/>
      <c r="F45" s="40"/>
      <c r="G45" s="40"/>
      <c r="H45" s="40"/>
      <c r="I45" s="40"/>
      <c r="J45" s="40"/>
    </row>
    <row r="46" spans="1:10" s="6" customFormat="1" ht="16.5" customHeight="1">
      <c r="A46" s="55" t="str">
        <f>"2020（令和2）年"&amp;COUNTA(E33:E44)&amp;"月迄"</f>
        <v>2020（令和2）年12月迄</v>
      </c>
      <c r="B46" s="56"/>
      <c r="C46" s="41">
        <f>SUM(C33:C44)-1</f>
        <v>35066535</v>
      </c>
      <c r="D46" s="41">
        <f>SUM(D33:D44)</f>
        <v>10149311813</v>
      </c>
      <c r="E46" s="41">
        <f>SUM(E33:E44)</f>
        <v>25181981</v>
      </c>
      <c r="F46" s="41">
        <f>SUM(F33:F44)</f>
        <v>6166020110</v>
      </c>
      <c r="G46" s="41">
        <f>SUM(G33:G44)-1</f>
        <v>9831855</v>
      </c>
      <c r="H46" s="41">
        <f>SUM(H33:H44)</f>
        <v>3918670588</v>
      </c>
      <c r="I46" s="41">
        <f>SUM(I33:I44)-0</f>
        <v>52699</v>
      </c>
      <c r="J46" s="47">
        <f>SUM(J33:J44)</f>
        <v>64621115</v>
      </c>
    </row>
    <row r="47" spans="1:10" s="6" customFormat="1" ht="16.5" customHeight="1">
      <c r="A47" s="57" t="str">
        <f>"前年"&amp;COUNTA(E33:E44)&amp;"月迄"</f>
        <v>前年12月迄</v>
      </c>
      <c r="B47" s="58"/>
      <c r="C47" s="45">
        <f ca="1">SUM(C21:(INDIRECT("c"&amp;COUNT($E33:$E44)+20)))-2</f>
        <v>35209097</v>
      </c>
      <c r="D47" s="42">
        <f ca="1">SUM(D21:(INDIRECT("d"&amp;COUNT($E33:$E44)+20)))</f>
        <v>9780689817</v>
      </c>
      <c r="E47" s="42">
        <f ca="1">SUM(E21:(INDIRECT("e"&amp;COUNT($E33:$E44)+20)))-4</f>
        <v>25492494</v>
      </c>
      <c r="F47" s="42">
        <f ca="1">SUM(F21:(INDIRECT("f"&amp;COUNT($E33:$E44)+20)))</f>
        <v>6136325376</v>
      </c>
      <c r="G47" s="42">
        <f ca="1">SUM(G21:(INDIRECT("g"&amp;COUNT($E33:$E44)+20)))-1</f>
        <v>9653755</v>
      </c>
      <c r="H47" s="42">
        <f ca="1">SUM(H21:(INDIRECT("h"&amp;COUNT($E33:$E44)+20)))</f>
        <v>3573784628</v>
      </c>
      <c r="I47" s="42">
        <f ca="1">SUM(I21:(INDIRECT("i"&amp;COUNT($E33:$E44)+20)))+3</f>
        <v>62848</v>
      </c>
      <c r="J47" s="48">
        <f ca="1">SUM(J21:(INDIRECT("j"&amp;COUNT($E33:$E44)+20)))</f>
        <v>70579813</v>
      </c>
    </row>
    <row r="48" spans="1:10" s="6" customFormat="1" ht="16.5" customHeight="1" thickBot="1">
      <c r="A48" s="59" t="s">
        <v>24</v>
      </c>
      <c r="B48" s="60"/>
      <c r="C48" s="46">
        <f>C46-C47</f>
        <v>-142562</v>
      </c>
      <c r="D48" s="43">
        <f aca="true" t="shared" si="1" ref="D48:J48">D46-D47</f>
        <v>368621996</v>
      </c>
      <c r="E48" s="43">
        <f t="shared" si="1"/>
        <v>-310513</v>
      </c>
      <c r="F48" s="43">
        <f t="shared" si="1"/>
        <v>29694734</v>
      </c>
      <c r="G48" s="43">
        <f t="shared" si="1"/>
        <v>178100</v>
      </c>
      <c r="H48" s="43">
        <f t="shared" si="1"/>
        <v>344885960</v>
      </c>
      <c r="I48" s="43">
        <f>I46-I47</f>
        <v>-10149</v>
      </c>
      <c r="J48" s="49">
        <f t="shared" si="1"/>
        <v>-5958698</v>
      </c>
    </row>
    <row r="49" s="6" customFormat="1" ht="16.5" customHeight="1">
      <c r="A49" s="6" t="s">
        <v>15</v>
      </c>
    </row>
    <row r="50" s="6" customFormat="1" ht="16.5" customHeight="1">
      <c r="A50" s="6" t="s">
        <v>22</v>
      </c>
    </row>
    <row r="51" s="2" customFormat="1" ht="15" customHeight="1">
      <c r="C51" s="35"/>
    </row>
    <row r="52" ht="12.75">
      <c r="E52" s="3"/>
    </row>
  </sheetData>
  <sheetProtection/>
  <mergeCells count="8">
    <mergeCell ref="I4:J4"/>
    <mergeCell ref="A46:B46"/>
    <mergeCell ref="A47:B47"/>
    <mergeCell ref="A48:B48"/>
    <mergeCell ref="A4:B5"/>
    <mergeCell ref="C4:D4"/>
    <mergeCell ref="E4:F4"/>
    <mergeCell ref="G4:H4"/>
  </mergeCells>
  <conditionalFormatting sqref="C46:J48">
    <cfRule type="cellIs" priority="1" dxfId="9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3.875" style="1" bestFit="1" customWidth="1"/>
    <col min="4" max="4" width="17.25390625" style="1" bestFit="1" customWidth="1"/>
    <col min="5" max="5" width="15.00390625" style="1" bestFit="1" customWidth="1"/>
    <col min="6" max="6" width="17.25390625" style="1" bestFit="1" customWidth="1"/>
    <col min="7" max="7" width="15.00390625" style="1" bestFit="1" customWidth="1"/>
    <col min="8" max="8" width="17.25390625" style="1" bestFit="1" customWidth="1"/>
    <col min="9" max="9" width="13.875" style="1" customWidth="1"/>
    <col min="10" max="10" width="17.25390625" style="1" customWidth="1"/>
    <col min="11" max="16384" width="9.00390625" style="1" customWidth="1"/>
  </cols>
  <sheetData>
    <row r="1" spans="1:3" ht="16.5" customHeight="1">
      <c r="A1" s="4" t="s">
        <v>71</v>
      </c>
      <c r="C1" s="4"/>
    </row>
    <row r="2" ht="13.5" customHeight="1"/>
    <row r="3" s="6" customFormat="1" ht="16.5" customHeight="1">
      <c r="A3" s="5" t="s">
        <v>21</v>
      </c>
    </row>
    <row r="4" spans="1:10" s="6" customFormat="1" ht="18.75" customHeight="1">
      <c r="A4" s="61" t="s">
        <v>16</v>
      </c>
      <c r="B4" s="62"/>
      <c r="C4" s="65" t="s">
        <v>17</v>
      </c>
      <c r="D4" s="66"/>
      <c r="E4" s="62" t="s">
        <v>18</v>
      </c>
      <c r="F4" s="54"/>
      <c r="G4" s="65" t="s">
        <v>23</v>
      </c>
      <c r="H4" s="67"/>
      <c r="I4" s="54" t="s">
        <v>20</v>
      </c>
      <c r="J4" s="54"/>
    </row>
    <row r="5" spans="1:10" s="6" customFormat="1" ht="18.75" customHeight="1">
      <c r="A5" s="63"/>
      <c r="B5" s="64"/>
      <c r="C5" s="7" t="s">
        <v>0</v>
      </c>
      <c r="D5" s="29" t="s">
        <v>1</v>
      </c>
      <c r="E5" s="24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</row>
    <row r="6" spans="1:10" s="6" customFormat="1" ht="18.75" customHeight="1">
      <c r="A6" s="9" t="s">
        <v>27</v>
      </c>
      <c r="B6" s="50" t="s">
        <v>2</v>
      </c>
      <c r="C6" s="17">
        <v>36077193</v>
      </c>
      <c r="D6" s="30">
        <v>8172250726</v>
      </c>
      <c r="E6" s="25">
        <v>22806217</v>
      </c>
      <c r="F6" s="18">
        <v>4599952159</v>
      </c>
      <c r="G6" s="18">
        <v>13080660</v>
      </c>
      <c r="H6" s="18">
        <v>3459133903</v>
      </c>
      <c r="I6" s="18">
        <v>190316</v>
      </c>
      <c r="J6" s="18">
        <v>113164664</v>
      </c>
    </row>
    <row r="7" spans="1:10" s="6" customFormat="1" ht="18.75" customHeight="1">
      <c r="A7" s="13" t="s">
        <v>28</v>
      </c>
      <c r="B7" s="51" t="s">
        <v>2</v>
      </c>
      <c r="C7" s="21">
        <v>34965142</v>
      </c>
      <c r="D7" s="32">
        <v>8904399024</v>
      </c>
      <c r="E7" s="27">
        <v>22599027</v>
      </c>
      <c r="F7" s="22">
        <v>5024931775</v>
      </c>
      <c r="G7" s="22">
        <v>12184499</v>
      </c>
      <c r="H7" s="22">
        <v>3769049152</v>
      </c>
      <c r="I7" s="22">
        <v>181616</v>
      </c>
      <c r="J7" s="22">
        <v>110418097</v>
      </c>
    </row>
    <row r="8" spans="1:10" s="6" customFormat="1" ht="18.75" customHeight="1">
      <c r="A8" s="13" t="s">
        <v>29</v>
      </c>
      <c r="B8" s="51" t="s">
        <v>2</v>
      </c>
      <c r="C8" s="21">
        <v>37172419</v>
      </c>
      <c r="D8" s="32">
        <v>9144325732</v>
      </c>
      <c r="E8" s="27">
        <v>23965914</v>
      </c>
      <c r="F8" s="22">
        <v>5178832452</v>
      </c>
      <c r="G8" s="22">
        <v>13045432</v>
      </c>
      <c r="H8" s="22">
        <v>3859056003</v>
      </c>
      <c r="I8" s="22">
        <v>161073</v>
      </c>
      <c r="J8" s="22">
        <v>106437277</v>
      </c>
    </row>
    <row r="9" spans="1:10" s="6" customFormat="1" ht="18.75" customHeight="1">
      <c r="A9" s="13" t="s">
        <v>30</v>
      </c>
      <c r="B9" s="51" t="s">
        <v>2</v>
      </c>
      <c r="C9" s="21">
        <v>36385701</v>
      </c>
      <c r="D9" s="32">
        <v>8780515140</v>
      </c>
      <c r="E9" s="27">
        <v>22349394</v>
      </c>
      <c r="F9" s="22">
        <v>4904473244</v>
      </c>
      <c r="G9" s="22">
        <v>13921098</v>
      </c>
      <c r="H9" s="22">
        <v>3781734788</v>
      </c>
      <c r="I9" s="22">
        <v>115209</v>
      </c>
      <c r="J9" s="22">
        <v>94307108</v>
      </c>
    </row>
    <row r="10" spans="1:10" s="6" customFormat="1" ht="18.75" customHeight="1">
      <c r="A10" s="13" t="s">
        <v>31</v>
      </c>
      <c r="B10" s="51" t="s">
        <v>2</v>
      </c>
      <c r="C10" s="21">
        <v>38886803</v>
      </c>
      <c r="D10" s="32">
        <v>8962114767</v>
      </c>
      <c r="E10" s="27">
        <v>24034669</v>
      </c>
      <c r="F10" s="22">
        <v>5219181578</v>
      </c>
      <c r="G10" s="22">
        <v>14711443</v>
      </c>
      <c r="H10" s="22">
        <v>3632990672</v>
      </c>
      <c r="I10" s="22">
        <v>140691</v>
      </c>
      <c r="J10" s="22">
        <v>109942517</v>
      </c>
    </row>
    <row r="11" spans="1:10" s="6" customFormat="1" ht="18.75" customHeight="1">
      <c r="A11" s="13" t="s">
        <v>32</v>
      </c>
      <c r="B11" s="51" t="s">
        <v>2</v>
      </c>
      <c r="C11" s="21">
        <v>37106656</v>
      </c>
      <c r="D11" s="32">
        <v>9648850968</v>
      </c>
      <c r="E11" s="27">
        <v>24115189</v>
      </c>
      <c r="F11" s="22">
        <v>5846987720</v>
      </c>
      <c r="G11" s="22">
        <v>12866617</v>
      </c>
      <c r="H11" s="22">
        <v>3692743496</v>
      </c>
      <c r="I11" s="22">
        <v>124850</v>
      </c>
      <c r="J11" s="22">
        <v>109119752</v>
      </c>
    </row>
    <row r="12" spans="1:10" s="6" customFormat="1" ht="18.75" customHeight="1">
      <c r="A12" s="13" t="s">
        <v>33</v>
      </c>
      <c r="B12" s="51" t="s">
        <v>2</v>
      </c>
      <c r="C12" s="21">
        <v>39101590</v>
      </c>
      <c r="D12" s="32">
        <v>9716172206</v>
      </c>
      <c r="E12" s="27">
        <v>26336380</v>
      </c>
      <c r="F12" s="22">
        <v>5979255504</v>
      </c>
      <c r="G12" s="22">
        <v>12667346</v>
      </c>
      <c r="H12" s="22">
        <v>3639476310</v>
      </c>
      <c r="I12" s="22">
        <v>97864</v>
      </c>
      <c r="J12" s="22">
        <v>97440392</v>
      </c>
    </row>
    <row r="13" spans="1:10" s="6" customFormat="1" ht="18.75" customHeight="1">
      <c r="A13" s="13" t="s">
        <v>34</v>
      </c>
      <c r="B13" s="51" t="s">
        <v>2</v>
      </c>
      <c r="C13" s="21">
        <v>39158455</v>
      </c>
      <c r="D13" s="32">
        <v>10002776873</v>
      </c>
      <c r="E13" s="37">
        <v>25966119</v>
      </c>
      <c r="F13" s="22">
        <v>6156588849</v>
      </c>
      <c r="G13" s="22">
        <v>13100052</v>
      </c>
      <c r="H13" s="22">
        <v>3754990558</v>
      </c>
      <c r="I13" s="22">
        <v>92284</v>
      </c>
      <c r="J13" s="22">
        <v>91197466</v>
      </c>
    </row>
    <row r="14" spans="1:10" s="6" customFormat="1" ht="18.75" customHeight="1">
      <c r="A14" s="13" t="s">
        <v>35</v>
      </c>
      <c r="B14" s="51" t="s">
        <v>2</v>
      </c>
      <c r="C14" s="21">
        <v>38897715</v>
      </c>
      <c r="D14" s="32">
        <v>9976598517</v>
      </c>
      <c r="E14" s="37">
        <v>25930778</v>
      </c>
      <c r="F14" s="22">
        <v>6095559897</v>
      </c>
      <c r="G14" s="22">
        <v>12864748</v>
      </c>
      <c r="H14" s="22">
        <v>3790970896</v>
      </c>
      <c r="I14" s="22">
        <v>102189</v>
      </c>
      <c r="J14" s="22">
        <v>90067724</v>
      </c>
    </row>
    <row r="15" spans="1:10" s="6" customFormat="1" ht="18.75" customHeight="1">
      <c r="A15" s="13" t="s">
        <v>36</v>
      </c>
      <c r="B15" s="51" t="s">
        <v>2</v>
      </c>
      <c r="C15" s="21">
        <v>38677296</v>
      </c>
      <c r="D15" s="32">
        <v>10137210069</v>
      </c>
      <c r="E15" s="37">
        <v>26321971</v>
      </c>
      <c r="F15" s="22">
        <v>6142661347</v>
      </c>
      <c r="G15" s="22">
        <v>12283435</v>
      </c>
      <c r="H15" s="22">
        <v>3911474521</v>
      </c>
      <c r="I15" s="22">
        <v>71890</v>
      </c>
      <c r="J15" s="22">
        <v>83074201</v>
      </c>
    </row>
    <row r="16" spans="1:10" s="34" customFormat="1" ht="18.75" customHeight="1">
      <c r="A16" s="13" t="s">
        <v>37</v>
      </c>
      <c r="B16" s="51" t="s">
        <v>2</v>
      </c>
      <c r="C16" s="21">
        <v>37008932</v>
      </c>
      <c r="D16" s="32">
        <v>10201647444</v>
      </c>
      <c r="E16" s="37">
        <v>25660834</v>
      </c>
      <c r="F16" s="22">
        <v>6205097821</v>
      </c>
      <c r="G16" s="22">
        <v>11282466</v>
      </c>
      <c r="H16" s="22">
        <v>3922396446</v>
      </c>
      <c r="I16" s="22">
        <v>65632</v>
      </c>
      <c r="J16" s="22">
        <v>74153177</v>
      </c>
    </row>
    <row r="17" spans="1:10" ht="18.75" customHeight="1">
      <c r="A17" s="13" t="s">
        <v>38</v>
      </c>
      <c r="B17" s="51" t="s">
        <v>2</v>
      </c>
      <c r="C17" s="21">
        <v>35958066</v>
      </c>
      <c r="D17" s="32">
        <v>10877286193</v>
      </c>
      <c r="E17" s="37">
        <v>24837246</v>
      </c>
      <c r="F17" s="22">
        <v>6737235135</v>
      </c>
      <c r="G17" s="22">
        <v>11057321</v>
      </c>
      <c r="H17" s="22">
        <v>4067170245</v>
      </c>
      <c r="I17" s="22">
        <v>63499</v>
      </c>
      <c r="J17" s="22">
        <v>72880813</v>
      </c>
    </row>
    <row r="18" spans="1:10" ht="18.75" customHeight="1">
      <c r="A18" s="13" t="s">
        <v>39</v>
      </c>
      <c r="B18" s="51" t="s">
        <v>2</v>
      </c>
      <c r="C18" s="21">
        <v>36069254</v>
      </c>
      <c r="D18" s="32">
        <v>10468941483</v>
      </c>
      <c r="E18" s="27">
        <v>25355821</v>
      </c>
      <c r="F18" s="22">
        <v>6533136968</v>
      </c>
      <c r="G18" s="22">
        <v>10650125</v>
      </c>
      <c r="H18" s="22">
        <v>3866664762</v>
      </c>
      <c r="I18" s="22">
        <v>63308</v>
      </c>
      <c r="J18" s="22">
        <v>69139753</v>
      </c>
    </row>
    <row r="19" spans="1:10" ht="18.75" customHeight="1" thickBot="1">
      <c r="A19" s="11" t="s">
        <v>58</v>
      </c>
      <c r="B19" s="52" t="s">
        <v>2</v>
      </c>
      <c r="C19" s="19">
        <v>34462413</v>
      </c>
      <c r="D19" s="31">
        <v>10390103919</v>
      </c>
      <c r="E19" s="26">
        <v>24985854</v>
      </c>
      <c r="F19" s="20">
        <v>6624054177</v>
      </c>
      <c r="G19" s="20">
        <v>9404860</v>
      </c>
      <c r="H19" s="20">
        <v>3688222231</v>
      </c>
      <c r="I19" s="20">
        <v>71699</v>
      </c>
      <c r="J19" s="20">
        <v>77827511</v>
      </c>
    </row>
    <row r="20" spans="1:10" s="6" customFormat="1" ht="16.5" customHeight="1" thickTop="1">
      <c r="A20" s="13" t="s">
        <v>40</v>
      </c>
      <c r="B20" s="14" t="s">
        <v>3</v>
      </c>
      <c r="C20" s="21">
        <v>1863416</v>
      </c>
      <c r="D20" s="32">
        <v>718777843</v>
      </c>
      <c r="E20" s="27">
        <v>1383356</v>
      </c>
      <c r="F20" s="22">
        <v>495079292</v>
      </c>
      <c r="G20" s="22">
        <v>471805</v>
      </c>
      <c r="H20" s="22">
        <v>213443568</v>
      </c>
      <c r="I20" s="22">
        <v>8255</v>
      </c>
      <c r="J20" s="22">
        <v>10254983</v>
      </c>
    </row>
    <row r="21" spans="1:10" s="6" customFormat="1" ht="16.5" customHeight="1">
      <c r="A21" s="13"/>
      <c r="B21" s="14" t="s">
        <v>4</v>
      </c>
      <c r="C21" s="21">
        <v>2158731</v>
      </c>
      <c r="D21" s="32">
        <v>777040885</v>
      </c>
      <c r="E21" s="27">
        <v>1570558</v>
      </c>
      <c r="F21" s="22">
        <v>503721370</v>
      </c>
      <c r="G21" s="22">
        <v>581905</v>
      </c>
      <c r="H21" s="22">
        <v>266834854</v>
      </c>
      <c r="I21" s="22">
        <v>6268</v>
      </c>
      <c r="J21" s="22">
        <v>6484661</v>
      </c>
    </row>
    <row r="22" spans="1:10" s="6" customFormat="1" ht="16.5" customHeight="1">
      <c r="A22" s="13"/>
      <c r="B22" s="14" t="s">
        <v>5</v>
      </c>
      <c r="C22" s="21">
        <v>2675615</v>
      </c>
      <c r="D22" s="32">
        <v>868024187</v>
      </c>
      <c r="E22" s="27">
        <v>1967099</v>
      </c>
      <c r="F22" s="22">
        <v>550551049</v>
      </c>
      <c r="G22" s="22">
        <v>703931</v>
      </c>
      <c r="H22" s="22">
        <v>312977840</v>
      </c>
      <c r="I22" s="22">
        <v>4585</v>
      </c>
      <c r="J22" s="22">
        <v>4495298</v>
      </c>
    </row>
    <row r="23" spans="1:10" s="6" customFormat="1" ht="16.5" customHeight="1">
      <c r="A23" s="13"/>
      <c r="B23" s="14" t="s">
        <v>6</v>
      </c>
      <c r="C23" s="21">
        <v>2463281</v>
      </c>
      <c r="D23" s="32">
        <v>688182402</v>
      </c>
      <c r="E23" s="27">
        <v>2071067</v>
      </c>
      <c r="F23" s="22">
        <v>506015651</v>
      </c>
      <c r="G23" s="22">
        <v>389575</v>
      </c>
      <c r="H23" s="22">
        <v>179957836</v>
      </c>
      <c r="I23" s="22">
        <v>2639</v>
      </c>
      <c r="J23" s="22">
        <v>2208915</v>
      </c>
    </row>
    <row r="24" spans="1:10" s="6" customFormat="1" ht="16.5" customHeight="1">
      <c r="A24" s="13"/>
      <c r="B24" s="14" t="s">
        <v>7</v>
      </c>
      <c r="C24" s="21">
        <v>2441150</v>
      </c>
      <c r="D24" s="32">
        <v>743086572</v>
      </c>
      <c r="E24" s="27">
        <v>2055185</v>
      </c>
      <c r="F24" s="22">
        <v>551271095</v>
      </c>
      <c r="G24" s="22">
        <v>383648</v>
      </c>
      <c r="H24" s="22">
        <v>189962523</v>
      </c>
      <c r="I24" s="22">
        <v>2317</v>
      </c>
      <c r="J24" s="22">
        <v>1852954</v>
      </c>
    </row>
    <row r="25" spans="1:10" s="6" customFormat="1" ht="16.5" customHeight="1">
      <c r="A25" s="13"/>
      <c r="B25" s="14" t="s">
        <v>8</v>
      </c>
      <c r="C25" s="21">
        <v>2782510</v>
      </c>
      <c r="D25" s="32">
        <v>844397215</v>
      </c>
      <c r="E25" s="27">
        <v>2217600</v>
      </c>
      <c r="F25" s="22">
        <v>557902578</v>
      </c>
      <c r="G25" s="22">
        <v>560094</v>
      </c>
      <c r="H25" s="22">
        <v>282961116</v>
      </c>
      <c r="I25" s="22">
        <v>4816</v>
      </c>
      <c r="J25" s="22">
        <v>3533521</v>
      </c>
    </row>
    <row r="26" spans="1:10" s="6" customFormat="1" ht="16.5" customHeight="1">
      <c r="A26" s="13"/>
      <c r="B26" s="14" t="s">
        <v>9</v>
      </c>
      <c r="C26" s="21">
        <v>3462757</v>
      </c>
      <c r="D26" s="32">
        <v>1221047533</v>
      </c>
      <c r="E26" s="27">
        <v>2253348</v>
      </c>
      <c r="F26" s="22">
        <v>658909584</v>
      </c>
      <c r="G26" s="22">
        <v>1202494</v>
      </c>
      <c r="H26" s="22">
        <v>556682288</v>
      </c>
      <c r="I26" s="22">
        <v>6915</v>
      </c>
      <c r="J26" s="22">
        <v>5455661</v>
      </c>
    </row>
    <row r="27" spans="1:10" s="6" customFormat="1" ht="16.5" customHeight="1">
      <c r="A27" s="13"/>
      <c r="B27" s="14" t="s">
        <v>10</v>
      </c>
      <c r="C27" s="21">
        <v>3693645</v>
      </c>
      <c r="D27" s="32">
        <v>1176557174</v>
      </c>
      <c r="E27" s="27">
        <v>2470415</v>
      </c>
      <c r="F27" s="22">
        <v>700743895</v>
      </c>
      <c r="G27" s="22">
        <v>1219446</v>
      </c>
      <c r="H27" s="22">
        <v>472626265</v>
      </c>
      <c r="I27" s="22">
        <v>3784</v>
      </c>
      <c r="J27" s="22">
        <v>3187014</v>
      </c>
    </row>
    <row r="28" spans="1:10" s="6" customFormat="1" ht="16.5" customHeight="1">
      <c r="A28" s="13"/>
      <c r="B28" s="14" t="s">
        <v>11</v>
      </c>
      <c r="C28" s="21">
        <v>3197910</v>
      </c>
      <c r="D28" s="32">
        <v>876591910</v>
      </c>
      <c r="E28" s="27">
        <v>2259035</v>
      </c>
      <c r="F28" s="22">
        <v>554374683</v>
      </c>
      <c r="G28" s="22">
        <v>936100</v>
      </c>
      <c r="H28" s="22">
        <v>320087178</v>
      </c>
      <c r="I28" s="22">
        <v>2775</v>
      </c>
      <c r="J28" s="22">
        <v>2130049</v>
      </c>
    </row>
    <row r="29" spans="1:10" s="6" customFormat="1" ht="16.5" customHeight="1">
      <c r="A29" s="13"/>
      <c r="B29" s="14" t="s">
        <v>12</v>
      </c>
      <c r="C29" s="21">
        <v>3458100</v>
      </c>
      <c r="D29" s="32">
        <v>826895341</v>
      </c>
      <c r="E29" s="27">
        <v>2504557</v>
      </c>
      <c r="F29" s="22">
        <v>548573015</v>
      </c>
      <c r="G29" s="22">
        <v>950205</v>
      </c>
      <c r="H29" s="22">
        <v>275953805</v>
      </c>
      <c r="I29" s="22">
        <v>3338</v>
      </c>
      <c r="J29" s="22">
        <v>2368521</v>
      </c>
    </row>
    <row r="30" spans="1:10" s="6" customFormat="1" ht="16.5" customHeight="1">
      <c r="A30" s="13"/>
      <c r="B30" s="14" t="s">
        <v>13</v>
      </c>
      <c r="C30" s="21">
        <v>2887867</v>
      </c>
      <c r="D30" s="32">
        <v>721034202</v>
      </c>
      <c r="E30" s="27">
        <v>2011864</v>
      </c>
      <c r="F30" s="22">
        <v>474894356</v>
      </c>
      <c r="G30" s="22">
        <v>869569</v>
      </c>
      <c r="H30" s="22">
        <v>239884934</v>
      </c>
      <c r="I30" s="22">
        <v>6434</v>
      </c>
      <c r="J30" s="22">
        <v>6254912</v>
      </c>
    </row>
    <row r="31" spans="1:10" s="6" customFormat="1" ht="16.5" customHeight="1">
      <c r="A31" s="15"/>
      <c r="B31" s="16" t="s">
        <v>14</v>
      </c>
      <c r="C31" s="23">
        <v>3377431</v>
      </c>
      <c r="D31" s="33">
        <v>928468655</v>
      </c>
      <c r="E31" s="28">
        <v>2221769</v>
      </c>
      <c r="F31" s="23">
        <v>522017609</v>
      </c>
      <c r="G31" s="23">
        <v>1136088</v>
      </c>
      <c r="H31" s="23">
        <v>376850024</v>
      </c>
      <c r="I31" s="23">
        <v>19574</v>
      </c>
      <c r="J31" s="23">
        <v>29601022</v>
      </c>
    </row>
    <row r="32" spans="1:10" s="6" customFormat="1" ht="16.5" customHeight="1">
      <c r="A32" s="13" t="s">
        <v>59</v>
      </c>
      <c r="B32" s="14" t="s">
        <v>3</v>
      </c>
      <c r="C32" s="21">
        <f aca="true" t="shared" si="0" ref="C32:D35">E32+G32+I32</f>
        <v>2199641</v>
      </c>
      <c r="D32" s="32">
        <f t="shared" si="0"/>
        <v>654360403</v>
      </c>
      <c r="E32" s="27">
        <v>1670413</v>
      </c>
      <c r="F32" s="22">
        <v>420732261</v>
      </c>
      <c r="G32" s="22">
        <v>519582</v>
      </c>
      <c r="H32" s="22">
        <v>221814788</v>
      </c>
      <c r="I32" s="22">
        <v>9646</v>
      </c>
      <c r="J32" s="22">
        <v>11813354</v>
      </c>
    </row>
    <row r="33" spans="1:10" s="6" customFormat="1" ht="16.5" customHeight="1">
      <c r="A33" s="13"/>
      <c r="B33" s="14" t="s">
        <v>4</v>
      </c>
      <c r="C33" s="21">
        <f>E33+G33+I33</f>
        <v>2538411</v>
      </c>
      <c r="D33" s="32">
        <f>F33+H33+J33</f>
        <v>731332536</v>
      </c>
      <c r="E33" s="27">
        <v>1867683</v>
      </c>
      <c r="F33" s="22">
        <v>442407977</v>
      </c>
      <c r="G33" s="22">
        <v>662144</v>
      </c>
      <c r="H33" s="22">
        <v>280387251</v>
      </c>
      <c r="I33" s="22">
        <v>8584</v>
      </c>
      <c r="J33" s="22">
        <v>8537308</v>
      </c>
    </row>
    <row r="34" spans="1:10" s="6" customFormat="1" ht="16.5" customHeight="1">
      <c r="A34" s="13"/>
      <c r="B34" s="14" t="s">
        <v>5</v>
      </c>
      <c r="C34" s="21">
        <f t="shared" si="0"/>
        <v>2742065</v>
      </c>
      <c r="D34" s="32">
        <f t="shared" si="0"/>
        <v>738657384</v>
      </c>
      <c r="E34" s="27">
        <v>2089647</v>
      </c>
      <c r="F34" s="22">
        <v>441366702</v>
      </c>
      <c r="G34" s="22">
        <v>647822</v>
      </c>
      <c r="H34" s="22">
        <v>293773404</v>
      </c>
      <c r="I34" s="22">
        <v>4596</v>
      </c>
      <c r="J34" s="22">
        <v>3517278</v>
      </c>
    </row>
    <row r="35" spans="1:10" s="6" customFormat="1" ht="16.5" customHeight="1">
      <c r="A35" s="13"/>
      <c r="B35" s="14" t="s">
        <v>6</v>
      </c>
      <c r="C35" s="21">
        <f t="shared" si="0"/>
        <v>2445534</v>
      </c>
      <c r="D35" s="32">
        <f t="shared" si="0"/>
        <v>715197705</v>
      </c>
      <c r="E35" s="27">
        <v>1967740</v>
      </c>
      <c r="F35" s="22">
        <v>506060985</v>
      </c>
      <c r="G35" s="22">
        <v>474460</v>
      </c>
      <c r="H35" s="22">
        <v>206663752</v>
      </c>
      <c r="I35" s="22">
        <v>3334</v>
      </c>
      <c r="J35" s="22">
        <v>2472968</v>
      </c>
    </row>
    <row r="36" spans="1:10" s="6" customFormat="1" ht="16.5" customHeight="1">
      <c r="A36" s="13" t="s">
        <v>60</v>
      </c>
      <c r="B36" s="14" t="s">
        <v>7</v>
      </c>
      <c r="C36" s="21">
        <f aca="true" t="shared" si="1" ref="C36:D43">E36+G36+I36</f>
        <v>2357971</v>
      </c>
      <c r="D36" s="32">
        <f t="shared" si="1"/>
        <v>687727978</v>
      </c>
      <c r="E36" s="27">
        <v>1970794</v>
      </c>
      <c r="F36" s="22">
        <v>506508650</v>
      </c>
      <c r="G36" s="22">
        <v>385095</v>
      </c>
      <c r="H36" s="22">
        <v>179637418</v>
      </c>
      <c r="I36" s="22">
        <v>2082</v>
      </c>
      <c r="J36" s="22">
        <v>1581910</v>
      </c>
    </row>
    <row r="37" spans="1:10" s="6" customFormat="1" ht="16.5" customHeight="1">
      <c r="A37" s="13"/>
      <c r="B37" s="14" t="s">
        <v>8</v>
      </c>
      <c r="C37" s="21">
        <f t="shared" si="1"/>
        <v>2733912</v>
      </c>
      <c r="D37" s="32">
        <f t="shared" si="1"/>
        <v>838934903</v>
      </c>
      <c r="E37" s="27">
        <v>2171478</v>
      </c>
      <c r="F37" s="22">
        <v>580661713</v>
      </c>
      <c r="G37" s="22">
        <v>558387</v>
      </c>
      <c r="H37" s="22">
        <v>254857678</v>
      </c>
      <c r="I37" s="22">
        <v>4047</v>
      </c>
      <c r="J37" s="22">
        <v>3415512</v>
      </c>
    </row>
    <row r="38" spans="1:10" s="6" customFormat="1" ht="16.5" customHeight="1">
      <c r="A38" s="13"/>
      <c r="B38" s="14" t="s">
        <v>9</v>
      </c>
      <c r="C38" s="21">
        <f t="shared" si="1"/>
        <v>3626954</v>
      </c>
      <c r="D38" s="32">
        <f t="shared" si="1"/>
        <v>1060851647</v>
      </c>
      <c r="E38" s="27">
        <v>2469995</v>
      </c>
      <c r="F38" s="22">
        <v>608837346</v>
      </c>
      <c r="G38" s="22">
        <v>1151983</v>
      </c>
      <c r="H38" s="22">
        <v>447760098</v>
      </c>
      <c r="I38" s="22">
        <v>4976</v>
      </c>
      <c r="J38" s="22">
        <v>4254203</v>
      </c>
    </row>
    <row r="39" spans="1:10" s="6" customFormat="1" ht="16.5" customHeight="1">
      <c r="A39" s="13"/>
      <c r="B39" s="14" t="s">
        <v>10</v>
      </c>
      <c r="C39" s="21">
        <f t="shared" si="1"/>
        <v>3919304</v>
      </c>
      <c r="D39" s="32">
        <f t="shared" si="1"/>
        <v>1055060852</v>
      </c>
      <c r="E39" s="27">
        <v>2637412</v>
      </c>
      <c r="F39" s="22">
        <v>623617542</v>
      </c>
      <c r="G39" s="22">
        <v>1278938</v>
      </c>
      <c r="H39" s="22">
        <v>428671324</v>
      </c>
      <c r="I39" s="22">
        <v>2954</v>
      </c>
      <c r="J39" s="22">
        <v>2771986</v>
      </c>
    </row>
    <row r="40" spans="1:10" s="6" customFormat="1" ht="16.5" customHeight="1">
      <c r="A40" s="13"/>
      <c r="B40" s="14" t="s">
        <v>11</v>
      </c>
      <c r="C40" s="21">
        <f t="shared" si="1"/>
        <v>3253394</v>
      </c>
      <c r="D40" s="32">
        <f t="shared" si="1"/>
        <v>877524155</v>
      </c>
      <c r="E40" s="27">
        <v>2360610</v>
      </c>
      <c r="F40" s="22">
        <v>543735432</v>
      </c>
      <c r="G40" s="22">
        <v>890799</v>
      </c>
      <c r="H40" s="22">
        <v>332119076</v>
      </c>
      <c r="I40" s="22">
        <v>1985</v>
      </c>
      <c r="J40" s="22">
        <v>1669647</v>
      </c>
    </row>
    <row r="41" spans="1:10" s="6" customFormat="1" ht="16.5" customHeight="1">
      <c r="A41" s="13"/>
      <c r="B41" s="14" t="s">
        <v>12</v>
      </c>
      <c r="C41" s="21">
        <f t="shared" si="1"/>
        <v>3317421</v>
      </c>
      <c r="D41" s="32">
        <f t="shared" si="1"/>
        <v>796658500</v>
      </c>
      <c r="E41" s="27">
        <v>2311119</v>
      </c>
      <c r="F41" s="22">
        <v>508504061</v>
      </c>
      <c r="G41" s="22">
        <v>1004259</v>
      </c>
      <c r="H41" s="22">
        <v>286300203</v>
      </c>
      <c r="I41" s="22">
        <v>2043</v>
      </c>
      <c r="J41" s="22">
        <v>1854236</v>
      </c>
    </row>
    <row r="42" spans="1:10" s="6" customFormat="1" ht="16.5" customHeight="1">
      <c r="A42" s="13"/>
      <c r="B42" s="14" t="s">
        <v>13</v>
      </c>
      <c r="C42" s="21">
        <f t="shared" si="1"/>
        <v>2842510</v>
      </c>
      <c r="D42" s="32">
        <f t="shared" si="1"/>
        <v>752612721</v>
      </c>
      <c r="E42" s="27">
        <v>1829791</v>
      </c>
      <c r="F42" s="22">
        <v>460959644</v>
      </c>
      <c r="G42" s="22">
        <v>1008237</v>
      </c>
      <c r="H42" s="22">
        <v>286843661</v>
      </c>
      <c r="I42" s="22">
        <v>4482</v>
      </c>
      <c r="J42" s="22">
        <v>4809416</v>
      </c>
    </row>
    <row r="43" spans="1:10" s="6" customFormat="1" ht="16.5" customHeight="1">
      <c r="A43" s="15"/>
      <c r="B43" s="16" t="s">
        <v>14</v>
      </c>
      <c r="C43" s="23">
        <f t="shared" si="1"/>
        <v>3231982</v>
      </c>
      <c r="D43" s="33">
        <f t="shared" si="1"/>
        <v>871771033</v>
      </c>
      <c r="E43" s="28">
        <v>2145816</v>
      </c>
      <c r="F43" s="23">
        <v>492933063</v>
      </c>
      <c r="G43" s="23">
        <v>1072050</v>
      </c>
      <c r="H43" s="23">
        <v>354955975</v>
      </c>
      <c r="I43" s="23">
        <v>14116</v>
      </c>
      <c r="J43" s="23">
        <v>23881995</v>
      </c>
    </row>
    <row r="44" spans="1:10" s="6" customFormat="1" ht="16.5" customHeight="1" thickBot="1">
      <c r="A44" s="44" t="s">
        <v>25</v>
      </c>
      <c r="B44" s="39"/>
      <c r="C44" s="40"/>
      <c r="D44" s="40"/>
      <c r="E44" s="40"/>
      <c r="F44" s="40"/>
      <c r="G44" s="40"/>
      <c r="H44" s="40"/>
      <c r="I44" s="40"/>
      <c r="J44" s="40"/>
    </row>
    <row r="45" spans="1:10" s="6" customFormat="1" ht="16.5" customHeight="1">
      <c r="A45" s="55" t="str">
        <f>"2019（令和元）年"&amp;COUNTA(E32:E43)&amp;"月迄"</f>
        <v>2019（令和元）年12月迄</v>
      </c>
      <c r="B45" s="56"/>
      <c r="C45" s="41">
        <f>SUM(C32:C43)-2</f>
        <v>35209097</v>
      </c>
      <c r="D45" s="41">
        <f aca="true" t="shared" si="2" ref="D45:J45">SUM(D32:D43)</f>
        <v>9780689817</v>
      </c>
      <c r="E45" s="41">
        <f>SUM(E32:E43)-4</f>
        <v>25492494</v>
      </c>
      <c r="F45" s="41">
        <f t="shared" si="2"/>
        <v>6136325376</v>
      </c>
      <c r="G45" s="41">
        <f>SUM(G32:G43)-1</f>
        <v>9653755</v>
      </c>
      <c r="H45" s="41">
        <f t="shared" si="2"/>
        <v>3573784628</v>
      </c>
      <c r="I45" s="41">
        <f>SUM(I32:I43)+3</f>
        <v>62848</v>
      </c>
      <c r="J45" s="47">
        <f t="shared" si="2"/>
        <v>70579813</v>
      </c>
    </row>
    <row r="46" spans="1:10" s="6" customFormat="1" ht="16.5" customHeight="1">
      <c r="A46" s="57" t="str">
        <f>"前年"&amp;COUNTA(E32:E43)&amp;"月迄"</f>
        <v>前年12月迄</v>
      </c>
      <c r="B46" s="58"/>
      <c r="C46" s="45">
        <f ca="1">SUM(C20:(INDIRECT("c"&amp;COUNT($E32:$E43)+19)))</f>
        <v>34462413</v>
      </c>
      <c r="D46" s="42">
        <f ca="1">SUM(D20:(INDIRECT("d"&amp;COUNT($E32:$E43)+19)))</f>
        <v>10390103919</v>
      </c>
      <c r="E46" s="42">
        <f ca="1">SUM(E20:(INDIRECT("e"&amp;COUNT($E32:$E43)+19)))+1</f>
        <v>24985854</v>
      </c>
      <c r="F46" s="42">
        <f ca="1">SUM(F20:(INDIRECT("f"&amp;COUNT($E32:$E43)+19)))</f>
        <v>6624054177</v>
      </c>
      <c r="G46" s="42">
        <f ca="1">SUM(G20:(INDIRECT("g"&amp;COUNT($E32:$E43)+19)))</f>
        <v>9404860</v>
      </c>
      <c r="H46" s="42">
        <f ca="1">SUM(H20:(INDIRECT("h"&amp;COUNT($E32:$E43)+19)))</f>
        <v>3688222231</v>
      </c>
      <c r="I46" s="42">
        <f ca="1">SUM(I20:(INDIRECT("i"&amp;COUNT($E32:$E43)+19)))-1</f>
        <v>71699</v>
      </c>
      <c r="J46" s="48">
        <f ca="1">SUM(J20:(INDIRECT("j"&amp;COUNT($E32:$E43)+19)))</f>
        <v>77827511</v>
      </c>
    </row>
    <row r="47" spans="1:10" s="6" customFormat="1" ht="16.5" customHeight="1" thickBot="1">
      <c r="A47" s="59" t="s">
        <v>24</v>
      </c>
      <c r="B47" s="60"/>
      <c r="C47" s="46">
        <f>C45-C46</f>
        <v>746684</v>
      </c>
      <c r="D47" s="43">
        <f aca="true" t="shared" si="3" ref="D47:J47">D45-D46</f>
        <v>-609414102</v>
      </c>
      <c r="E47" s="43">
        <f t="shared" si="3"/>
        <v>506640</v>
      </c>
      <c r="F47" s="43">
        <f t="shared" si="3"/>
        <v>-487728801</v>
      </c>
      <c r="G47" s="43">
        <f t="shared" si="3"/>
        <v>248895</v>
      </c>
      <c r="H47" s="43">
        <f t="shared" si="3"/>
        <v>-114437603</v>
      </c>
      <c r="I47" s="43">
        <f>I45-I46</f>
        <v>-8851</v>
      </c>
      <c r="J47" s="49">
        <f t="shared" si="3"/>
        <v>-7247698</v>
      </c>
    </row>
    <row r="48" s="6" customFormat="1" ht="16.5" customHeight="1">
      <c r="A48" s="6" t="s">
        <v>15</v>
      </c>
    </row>
    <row r="49" s="6" customFormat="1" ht="16.5" customHeight="1">
      <c r="A49" s="6" t="s">
        <v>22</v>
      </c>
    </row>
    <row r="50" s="2" customFormat="1" ht="15" customHeight="1">
      <c r="C50" s="35"/>
    </row>
    <row r="51" ht="12.75">
      <c r="E51" s="3"/>
    </row>
  </sheetData>
  <sheetProtection/>
  <mergeCells count="8">
    <mergeCell ref="I4:J4"/>
    <mergeCell ref="A45:B45"/>
    <mergeCell ref="A46:B46"/>
    <mergeCell ref="A47:B47"/>
    <mergeCell ref="A4:B5"/>
    <mergeCell ref="C4:D4"/>
    <mergeCell ref="E4:F4"/>
    <mergeCell ref="G4:H4"/>
  </mergeCells>
  <conditionalFormatting sqref="C45:J47">
    <cfRule type="cellIs" priority="1" dxfId="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3.875" style="1" bestFit="1" customWidth="1"/>
    <col min="4" max="4" width="17.25390625" style="1" bestFit="1" customWidth="1"/>
    <col min="5" max="5" width="15.00390625" style="1" bestFit="1" customWidth="1"/>
    <col min="6" max="6" width="17.25390625" style="1" bestFit="1" customWidth="1"/>
    <col min="7" max="7" width="15.00390625" style="1" bestFit="1" customWidth="1"/>
    <col min="8" max="8" width="17.25390625" style="1" bestFit="1" customWidth="1"/>
    <col min="9" max="9" width="13.875" style="1" customWidth="1"/>
    <col min="10" max="10" width="17.25390625" style="1" customWidth="1"/>
    <col min="11" max="16384" width="9.00390625" style="1" customWidth="1"/>
  </cols>
  <sheetData>
    <row r="1" spans="1:3" ht="16.5" customHeight="1">
      <c r="A1" s="4" t="s">
        <v>41</v>
      </c>
      <c r="C1" s="4"/>
    </row>
    <row r="2" ht="13.5" customHeight="1"/>
    <row r="3" s="6" customFormat="1" ht="16.5" customHeight="1">
      <c r="A3" s="5" t="s">
        <v>21</v>
      </c>
    </row>
    <row r="4" spans="1:10" s="6" customFormat="1" ht="18.75" customHeight="1">
      <c r="A4" s="61" t="s">
        <v>16</v>
      </c>
      <c r="B4" s="62"/>
      <c r="C4" s="65" t="s">
        <v>17</v>
      </c>
      <c r="D4" s="66"/>
      <c r="E4" s="62" t="s">
        <v>18</v>
      </c>
      <c r="F4" s="54"/>
      <c r="G4" s="65" t="s">
        <v>23</v>
      </c>
      <c r="H4" s="67"/>
      <c r="I4" s="54" t="s">
        <v>20</v>
      </c>
      <c r="J4" s="54"/>
    </row>
    <row r="5" spans="1:10" s="6" customFormat="1" ht="18.75" customHeight="1">
      <c r="A5" s="63"/>
      <c r="B5" s="64"/>
      <c r="C5" s="7" t="s">
        <v>0</v>
      </c>
      <c r="D5" s="29" t="s">
        <v>1</v>
      </c>
      <c r="E5" s="24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</row>
    <row r="6" spans="1:10" s="6" customFormat="1" ht="18.75" customHeight="1">
      <c r="A6" s="9" t="s">
        <v>27</v>
      </c>
      <c r="B6" s="50" t="s">
        <v>2</v>
      </c>
      <c r="C6" s="17">
        <v>36077193</v>
      </c>
      <c r="D6" s="30">
        <v>8172250726</v>
      </c>
      <c r="E6" s="25">
        <v>22806217</v>
      </c>
      <c r="F6" s="18">
        <v>4599952159</v>
      </c>
      <c r="G6" s="18">
        <v>13080660</v>
      </c>
      <c r="H6" s="18">
        <v>3459133903</v>
      </c>
      <c r="I6" s="18">
        <v>190316</v>
      </c>
      <c r="J6" s="18">
        <v>113164664</v>
      </c>
    </row>
    <row r="7" spans="1:10" s="6" customFormat="1" ht="18.75" customHeight="1">
      <c r="A7" s="13" t="s">
        <v>28</v>
      </c>
      <c r="B7" s="51" t="s">
        <v>2</v>
      </c>
      <c r="C7" s="21">
        <v>34965142</v>
      </c>
      <c r="D7" s="32">
        <v>8904399024</v>
      </c>
      <c r="E7" s="27">
        <v>22599027</v>
      </c>
      <c r="F7" s="22">
        <v>5024931775</v>
      </c>
      <c r="G7" s="22">
        <v>12184499</v>
      </c>
      <c r="H7" s="22">
        <v>3769049152</v>
      </c>
      <c r="I7" s="22">
        <v>181616</v>
      </c>
      <c r="J7" s="22">
        <v>110418097</v>
      </c>
    </row>
    <row r="8" spans="1:10" s="6" customFormat="1" ht="18.75" customHeight="1">
      <c r="A8" s="13" t="s">
        <v>29</v>
      </c>
      <c r="B8" s="51" t="s">
        <v>2</v>
      </c>
      <c r="C8" s="21">
        <v>37172419</v>
      </c>
      <c r="D8" s="32">
        <v>9144325732</v>
      </c>
      <c r="E8" s="27">
        <v>23965914</v>
      </c>
      <c r="F8" s="22">
        <v>5178832452</v>
      </c>
      <c r="G8" s="22">
        <v>13045432</v>
      </c>
      <c r="H8" s="22">
        <v>3859056003</v>
      </c>
      <c r="I8" s="22">
        <v>161073</v>
      </c>
      <c r="J8" s="22">
        <v>106437277</v>
      </c>
    </row>
    <row r="9" spans="1:10" s="6" customFormat="1" ht="18.75" customHeight="1">
      <c r="A9" s="13" t="s">
        <v>30</v>
      </c>
      <c r="B9" s="51" t="s">
        <v>2</v>
      </c>
      <c r="C9" s="21">
        <v>36385701</v>
      </c>
      <c r="D9" s="32">
        <v>8780515140</v>
      </c>
      <c r="E9" s="27">
        <v>22349394</v>
      </c>
      <c r="F9" s="22">
        <v>4904473244</v>
      </c>
      <c r="G9" s="22">
        <v>13921098</v>
      </c>
      <c r="H9" s="22">
        <v>3781734788</v>
      </c>
      <c r="I9" s="22">
        <v>115209</v>
      </c>
      <c r="J9" s="22">
        <v>94307108</v>
      </c>
    </row>
    <row r="10" spans="1:10" s="6" customFormat="1" ht="18.75" customHeight="1">
      <c r="A10" s="13" t="s">
        <v>31</v>
      </c>
      <c r="B10" s="51" t="s">
        <v>2</v>
      </c>
      <c r="C10" s="21">
        <v>38886803</v>
      </c>
      <c r="D10" s="32">
        <v>8962114767</v>
      </c>
      <c r="E10" s="27">
        <v>24034669</v>
      </c>
      <c r="F10" s="22">
        <v>5219181578</v>
      </c>
      <c r="G10" s="22">
        <v>14711443</v>
      </c>
      <c r="H10" s="22">
        <v>3632990672</v>
      </c>
      <c r="I10" s="22">
        <v>140691</v>
      </c>
      <c r="J10" s="22">
        <v>109942517</v>
      </c>
    </row>
    <row r="11" spans="1:10" s="6" customFormat="1" ht="18.75" customHeight="1">
      <c r="A11" s="13" t="s">
        <v>32</v>
      </c>
      <c r="B11" s="51" t="s">
        <v>2</v>
      </c>
      <c r="C11" s="21">
        <v>37106656</v>
      </c>
      <c r="D11" s="32">
        <v>9648850968</v>
      </c>
      <c r="E11" s="27">
        <v>24115189</v>
      </c>
      <c r="F11" s="22">
        <v>5846987720</v>
      </c>
      <c r="G11" s="22">
        <v>12866617</v>
      </c>
      <c r="H11" s="22">
        <v>3692743496</v>
      </c>
      <c r="I11" s="22">
        <v>124850</v>
      </c>
      <c r="J11" s="22">
        <v>109119752</v>
      </c>
    </row>
    <row r="12" spans="1:10" s="6" customFormat="1" ht="18.75" customHeight="1">
      <c r="A12" s="13" t="s">
        <v>33</v>
      </c>
      <c r="B12" s="51" t="s">
        <v>2</v>
      </c>
      <c r="C12" s="21">
        <v>39101590</v>
      </c>
      <c r="D12" s="32">
        <v>9716172206</v>
      </c>
      <c r="E12" s="27">
        <v>26336380</v>
      </c>
      <c r="F12" s="22">
        <v>5979255504</v>
      </c>
      <c r="G12" s="22">
        <v>12667346</v>
      </c>
      <c r="H12" s="22">
        <v>3639476310</v>
      </c>
      <c r="I12" s="22">
        <v>97864</v>
      </c>
      <c r="J12" s="22">
        <v>97440392</v>
      </c>
    </row>
    <row r="13" spans="1:10" s="6" customFormat="1" ht="18.75" customHeight="1">
      <c r="A13" s="13" t="s">
        <v>34</v>
      </c>
      <c r="B13" s="51" t="s">
        <v>2</v>
      </c>
      <c r="C13" s="21">
        <v>39158455</v>
      </c>
      <c r="D13" s="32">
        <v>10002776873</v>
      </c>
      <c r="E13" s="37">
        <v>25966119</v>
      </c>
      <c r="F13" s="22">
        <v>6156588849</v>
      </c>
      <c r="G13" s="22">
        <v>13100052</v>
      </c>
      <c r="H13" s="22">
        <v>3754990558</v>
      </c>
      <c r="I13" s="22">
        <v>92284</v>
      </c>
      <c r="J13" s="22">
        <v>91197466</v>
      </c>
    </row>
    <row r="14" spans="1:10" s="6" customFormat="1" ht="18.75" customHeight="1">
      <c r="A14" s="13" t="s">
        <v>35</v>
      </c>
      <c r="B14" s="51" t="s">
        <v>2</v>
      </c>
      <c r="C14" s="21">
        <v>38897715</v>
      </c>
      <c r="D14" s="32">
        <v>9976598517</v>
      </c>
      <c r="E14" s="37">
        <v>25930778</v>
      </c>
      <c r="F14" s="22">
        <v>6095559897</v>
      </c>
      <c r="G14" s="22">
        <v>12864748</v>
      </c>
      <c r="H14" s="22">
        <v>3790970896</v>
      </c>
      <c r="I14" s="22">
        <v>102189</v>
      </c>
      <c r="J14" s="22">
        <v>90067724</v>
      </c>
    </row>
    <row r="15" spans="1:10" s="6" customFormat="1" ht="18.75" customHeight="1">
      <c r="A15" s="13" t="s">
        <v>36</v>
      </c>
      <c r="B15" s="51" t="s">
        <v>2</v>
      </c>
      <c r="C15" s="21">
        <v>38677296</v>
      </c>
      <c r="D15" s="32">
        <v>10137210069</v>
      </c>
      <c r="E15" s="37">
        <v>26321971</v>
      </c>
      <c r="F15" s="22">
        <v>6142661347</v>
      </c>
      <c r="G15" s="22">
        <v>12283435</v>
      </c>
      <c r="H15" s="22">
        <v>3911474521</v>
      </c>
      <c r="I15" s="22">
        <v>71890</v>
      </c>
      <c r="J15" s="22">
        <v>83074201</v>
      </c>
    </row>
    <row r="16" spans="1:10" s="34" customFormat="1" ht="18.75" customHeight="1">
      <c r="A16" s="13" t="s">
        <v>37</v>
      </c>
      <c r="B16" s="51" t="s">
        <v>2</v>
      </c>
      <c r="C16" s="21">
        <v>37008932</v>
      </c>
      <c r="D16" s="32">
        <v>10201647444</v>
      </c>
      <c r="E16" s="37">
        <v>25660834</v>
      </c>
      <c r="F16" s="22">
        <v>6205097821</v>
      </c>
      <c r="G16" s="22">
        <v>11282466</v>
      </c>
      <c r="H16" s="22">
        <v>3922396446</v>
      </c>
      <c r="I16" s="22">
        <v>65632</v>
      </c>
      <c r="J16" s="22">
        <v>74153177</v>
      </c>
    </row>
    <row r="17" spans="1:10" ht="18.75" customHeight="1">
      <c r="A17" s="13" t="s">
        <v>38</v>
      </c>
      <c r="B17" s="51" t="s">
        <v>2</v>
      </c>
      <c r="C17" s="21">
        <v>35958066</v>
      </c>
      <c r="D17" s="32">
        <v>10877286193</v>
      </c>
      <c r="E17" s="37">
        <v>24837246</v>
      </c>
      <c r="F17" s="22">
        <v>6737235135</v>
      </c>
      <c r="G17" s="22">
        <v>11057321</v>
      </c>
      <c r="H17" s="22">
        <v>4067170245</v>
      </c>
      <c r="I17" s="22">
        <v>63499</v>
      </c>
      <c r="J17" s="22">
        <v>72880813</v>
      </c>
    </row>
    <row r="18" spans="1:10" ht="18.75" customHeight="1" thickBot="1">
      <c r="A18" s="11" t="s">
        <v>39</v>
      </c>
      <c r="B18" s="52" t="s">
        <v>2</v>
      </c>
      <c r="C18" s="19">
        <v>36069254</v>
      </c>
      <c r="D18" s="31">
        <v>10468941483</v>
      </c>
      <c r="E18" s="26">
        <v>25355821</v>
      </c>
      <c r="F18" s="20">
        <v>6533136968</v>
      </c>
      <c r="G18" s="20">
        <v>10650125</v>
      </c>
      <c r="H18" s="20">
        <v>3866664762</v>
      </c>
      <c r="I18" s="20">
        <v>63308</v>
      </c>
      <c r="J18" s="20">
        <v>69139753</v>
      </c>
    </row>
    <row r="19" spans="1:10" s="6" customFormat="1" ht="16.5" customHeight="1" thickTop="1">
      <c r="A19" s="13" t="s">
        <v>26</v>
      </c>
      <c r="B19" s="14" t="s">
        <v>3</v>
      </c>
      <c r="C19" s="21">
        <f aca="true" t="shared" si="0" ref="C19:C30">E19+G19+I19</f>
        <v>2420511</v>
      </c>
      <c r="D19" s="32">
        <f aca="true" t="shared" si="1" ref="D19:D30">F19+H19+J19</f>
        <v>704455048</v>
      </c>
      <c r="E19" s="27">
        <v>1806945</v>
      </c>
      <c r="F19" s="22">
        <v>460129831</v>
      </c>
      <c r="G19" s="22">
        <v>604495</v>
      </c>
      <c r="H19" s="22">
        <v>235676682</v>
      </c>
      <c r="I19" s="22">
        <v>9071</v>
      </c>
      <c r="J19" s="22">
        <v>8648535</v>
      </c>
    </row>
    <row r="20" spans="1:10" s="6" customFormat="1" ht="16.5" customHeight="1">
      <c r="A20" s="13"/>
      <c r="B20" s="14" t="s">
        <v>4</v>
      </c>
      <c r="C20" s="21">
        <f t="shared" si="0"/>
        <v>2633425</v>
      </c>
      <c r="D20" s="32">
        <f t="shared" si="1"/>
        <v>789783400</v>
      </c>
      <c r="E20" s="27">
        <v>1862867</v>
      </c>
      <c r="F20" s="22">
        <v>486417133</v>
      </c>
      <c r="G20" s="22">
        <v>763120</v>
      </c>
      <c r="H20" s="22">
        <v>297521702</v>
      </c>
      <c r="I20" s="22">
        <v>7438</v>
      </c>
      <c r="J20" s="22">
        <v>5844565</v>
      </c>
    </row>
    <row r="21" spans="1:10" s="6" customFormat="1" ht="16.5" customHeight="1">
      <c r="A21" s="13"/>
      <c r="B21" s="14" t="s">
        <v>5</v>
      </c>
      <c r="C21" s="21">
        <f t="shared" si="0"/>
        <v>2784496</v>
      </c>
      <c r="D21" s="32">
        <f t="shared" si="1"/>
        <v>850973327</v>
      </c>
      <c r="E21" s="27">
        <v>2004082</v>
      </c>
      <c r="F21" s="22">
        <v>535716195</v>
      </c>
      <c r="G21" s="22">
        <v>775236</v>
      </c>
      <c r="H21" s="22">
        <v>311283174</v>
      </c>
      <c r="I21" s="22">
        <v>5178</v>
      </c>
      <c r="J21" s="22">
        <v>3973958</v>
      </c>
    </row>
    <row r="22" spans="1:10" s="6" customFormat="1" ht="16.5" customHeight="1">
      <c r="A22" s="13"/>
      <c r="B22" s="14" t="s">
        <v>6</v>
      </c>
      <c r="C22" s="21">
        <f t="shared" si="0"/>
        <v>2562420</v>
      </c>
      <c r="D22" s="32">
        <f t="shared" si="1"/>
        <v>791473967</v>
      </c>
      <c r="E22" s="27">
        <v>2033480</v>
      </c>
      <c r="F22" s="22">
        <v>568548267</v>
      </c>
      <c r="G22" s="22">
        <v>526700</v>
      </c>
      <c r="H22" s="22">
        <v>221170332</v>
      </c>
      <c r="I22" s="22">
        <v>2240</v>
      </c>
      <c r="J22" s="22">
        <v>1755368</v>
      </c>
    </row>
    <row r="23" spans="1:10" s="6" customFormat="1" ht="16.5" customHeight="1">
      <c r="A23" s="13"/>
      <c r="B23" s="14" t="s">
        <v>7</v>
      </c>
      <c r="C23" s="21">
        <f t="shared" si="0"/>
        <v>2525992</v>
      </c>
      <c r="D23" s="32">
        <f t="shared" si="1"/>
        <v>794755527</v>
      </c>
      <c r="E23" s="27">
        <v>2032017</v>
      </c>
      <c r="F23" s="22">
        <v>569817511</v>
      </c>
      <c r="G23" s="22">
        <v>491472</v>
      </c>
      <c r="H23" s="22">
        <v>223107898</v>
      </c>
      <c r="I23" s="22">
        <v>2503</v>
      </c>
      <c r="J23" s="22">
        <v>1830118</v>
      </c>
    </row>
    <row r="24" spans="1:10" s="6" customFormat="1" ht="16.5" customHeight="1">
      <c r="A24" s="13"/>
      <c r="B24" s="14" t="s">
        <v>8</v>
      </c>
      <c r="C24" s="21">
        <f t="shared" si="0"/>
        <v>2614285</v>
      </c>
      <c r="D24" s="32">
        <f t="shared" si="1"/>
        <v>834614792</v>
      </c>
      <c r="E24" s="27">
        <v>1994481</v>
      </c>
      <c r="F24" s="22">
        <v>548437558</v>
      </c>
      <c r="G24" s="22">
        <v>615723</v>
      </c>
      <c r="H24" s="22">
        <v>283745151</v>
      </c>
      <c r="I24" s="22">
        <v>4081</v>
      </c>
      <c r="J24" s="22">
        <v>2432083</v>
      </c>
    </row>
    <row r="25" spans="1:10" s="6" customFormat="1" ht="16.5" customHeight="1">
      <c r="A25" s="13"/>
      <c r="B25" s="14" t="s">
        <v>9</v>
      </c>
      <c r="C25" s="21">
        <f t="shared" si="0"/>
        <v>3548107</v>
      </c>
      <c r="D25" s="32">
        <f t="shared" si="1"/>
        <v>1137302287</v>
      </c>
      <c r="E25" s="27">
        <v>2234038</v>
      </c>
      <c r="F25" s="22">
        <v>566977747</v>
      </c>
      <c r="G25" s="22">
        <v>1310679</v>
      </c>
      <c r="H25" s="22">
        <v>565457827</v>
      </c>
      <c r="I25" s="22">
        <v>3390</v>
      </c>
      <c r="J25" s="22">
        <v>4866713</v>
      </c>
    </row>
    <row r="26" spans="1:10" s="6" customFormat="1" ht="16.5" customHeight="1">
      <c r="A26" s="13"/>
      <c r="B26" s="14" t="s">
        <v>10</v>
      </c>
      <c r="C26" s="21">
        <f t="shared" si="0"/>
        <v>3942051</v>
      </c>
      <c r="D26" s="32">
        <f t="shared" si="1"/>
        <v>1058035904</v>
      </c>
      <c r="E26" s="27">
        <v>2458174</v>
      </c>
      <c r="F26" s="22">
        <v>583674971</v>
      </c>
      <c r="G26" s="22">
        <v>1481300</v>
      </c>
      <c r="H26" s="22">
        <v>472240449</v>
      </c>
      <c r="I26" s="22">
        <v>2577</v>
      </c>
      <c r="J26" s="22">
        <v>2120484</v>
      </c>
    </row>
    <row r="27" spans="1:10" s="6" customFormat="1" ht="16.5" customHeight="1">
      <c r="A27" s="13"/>
      <c r="B27" s="14" t="s">
        <v>11</v>
      </c>
      <c r="C27" s="21">
        <f t="shared" si="0"/>
        <v>3693848</v>
      </c>
      <c r="D27" s="32">
        <f t="shared" si="1"/>
        <v>903930546</v>
      </c>
      <c r="E27" s="27">
        <v>2506500</v>
      </c>
      <c r="F27" s="22">
        <v>537148679</v>
      </c>
      <c r="G27" s="22">
        <v>1185921</v>
      </c>
      <c r="H27" s="22">
        <v>365598730</v>
      </c>
      <c r="I27" s="22">
        <v>1427</v>
      </c>
      <c r="J27" s="22">
        <v>1183137</v>
      </c>
    </row>
    <row r="28" spans="1:10" s="6" customFormat="1" ht="16.5" customHeight="1">
      <c r="A28" s="13"/>
      <c r="B28" s="14" t="s">
        <v>12</v>
      </c>
      <c r="C28" s="21">
        <f t="shared" si="0"/>
        <v>3349365</v>
      </c>
      <c r="D28" s="32">
        <f t="shared" si="1"/>
        <v>755824024</v>
      </c>
      <c r="E28" s="27">
        <v>2367070</v>
      </c>
      <c r="F28" s="22">
        <v>503272078</v>
      </c>
      <c r="G28" s="22">
        <v>979052</v>
      </c>
      <c r="H28" s="22">
        <v>249674679</v>
      </c>
      <c r="I28" s="22">
        <v>3243</v>
      </c>
      <c r="J28" s="22">
        <v>2877267</v>
      </c>
    </row>
    <row r="29" spans="1:10" s="6" customFormat="1" ht="16.5" customHeight="1">
      <c r="A29" s="13"/>
      <c r="B29" s="14" t="s">
        <v>13</v>
      </c>
      <c r="C29" s="21">
        <f t="shared" si="0"/>
        <v>2967747</v>
      </c>
      <c r="D29" s="32">
        <f t="shared" si="1"/>
        <v>780965980</v>
      </c>
      <c r="E29" s="27">
        <v>2055841</v>
      </c>
      <c r="F29" s="22">
        <v>532965916</v>
      </c>
      <c r="G29" s="22">
        <v>905955</v>
      </c>
      <c r="H29" s="22">
        <v>241908974</v>
      </c>
      <c r="I29" s="22">
        <v>5951</v>
      </c>
      <c r="J29" s="22">
        <v>6091090</v>
      </c>
    </row>
    <row r="30" spans="1:10" s="6" customFormat="1" ht="16.5" customHeight="1">
      <c r="A30" s="15"/>
      <c r="B30" s="16" t="s">
        <v>14</v>
      </c>
      <c r="C30" s="23">
        <f t="shared" si="0"/>
        <v>3027007</v>
      </c>
      <c r="D30" s="33">
        <f t="shared" si="1"/>
        <v>1066826681</v>
      </c>
      <c r="E30" s="28">
        <v>2000326</v>
      </c>
      <c r="F30" s="23">
        <v>640031082</v>
      </c>
      <c r="G30" s="23">
        <v>1010471</v>
      </c>
      <c r="H30" s="23">
        <v>399279164</v>
      </c>
      <c r="I30" s="23">
        <v>16210</v>
      </c>
      <c r="J30" s="23">
        <v>27516435</v>
      </c>
    </row>
    <row r="31" spans="1:10" s="6" customFormat="1" ht="16.5" customHeight="1">
      <c r="A31" s="13" t="s">
        <v>40</v>
      </c>
      <c r="B31" s="14" t="s">
        <v>3</v>
      </c>
      <c r="C31" s="21">
        <f aca="true" t="shared" si="2" ref="C31:D42">E31+G31+I31</f>
        <v>1863416</v>
      </c>
      <c r="D31" s="32">
        <f t="shared" si="2"/>
        <v>718777843</v>
      </c>
      <c r="E31" s="27">
        <v>1383356</v>
      </c>
      <c r="F31" s="22">
        <v>495079292</v>
      </c>
      <c r="G31" s="22">
        <v>471805</v>
      </c>
      <c r="H31" s="22">
        <v>213443568</v>
      </c>
      <c r="I31" s="22">
        <v>8255</v>
      </c>
      <c r="J31" s="22">
        <v>10254983</v>
      </c>
    </row>
    <row r="32" spans="1:10" s="6" customFormat="1" ht="16.5" customHeight="1">
      <c r="A32" s="13"/>
      <c r="B32" s="14" t="s">
        <v>4</v>
      </c>
      <c r="C32" s="21">
        <f t="shared" si="2"/>
        <v>2158731</v>
      </c>
      <c r="D32" s="32">
        <f t="shared" si="2"/>
        <v>777040885</v>
      </c>
      <c r="E32" s="27">
        <v>1570558</v>
      </c>
      <c r="F32" s="22">
        <v>503721370</v>
      </c>
      <c r="G32" s="22">
        <v>581905</v>
      </c>
      <c r="H32" s="22">
        <v>266834854</v>
      </c>
      <c r="I32" s="22">
        <v>6268</v>
      </c>
      <c r="J32" s="22">
        <v>6484661</v>
      </c>
    </row>
    <row r="33" spans="1:10" s="6" customFormat="1" ht="16.5" customHeight="1">
      <c r="A33" s="13"/>
      <c r="B33" s="14" t="s">
        <v>5</v>
      </c>
      <c r="C33" s="21">
        <f t="shared" si="2"/>
        <v>2675615</v>
      </c>
      <c r="D33" s="32">
        <f t="shared" si="2"/>
        <v>868024187</v>
      </c>
      <c r="E33" s="27">
        <v>1967099</v>
      </c>
      <c r="F33" s="22">
        <v>550551049</v>
      </c>
      <c r="G33" s="22">
        <v>703931</v>
      </c>
      <c r="H33" s="22">
        <v>312977840</v>
      </c>
      <c r="I33" s="22">
        <v>4585</v>
      </c>
      <c r="J33" s="22">
        <v>4495298</v>
      </c>
    </row>
    <row r="34" spans="1:10" s="6" customFormat="1" ht="16.5" customHeight="1">
      <c r="A34" s="13"/>
      <c r="B34" s="14" t="s">
        <v>6</v>
      </c>
      <c r="C34" s="21">
        <f t="shared" si="2"/>
        <v>2463281</v>
      </c>
      <c r="D34" s="32">
        <f t="shared" si="2"/>
        <v>688182402</v>
      </c>
      <c r="E34" s="27">
        <v>2071067</v>
      </c>
      <c r="F34" s="22">
        <v>506015651</v>
      </c>
      <c r="G34" s="22">
        <v>389575</v>
      </c>
      <c r="H34" s="22">
        <v>179957836</v>
      </c>
      <c r="I34" s="22">
        <v>2639</v>
      </c>
      <c r="J34" s="22">
        <v>2208915</v>
      </c>
    </row>
    <row r="35" spans="1:10" s="6" customFormat="1" ht="16.5" customHeight="1">
      <c r="A35" s="13"/>
      <c r="B35" s="14" t="s">
        <v>7</v>
      </c>
      <c r="C35" s="21">
        <f t="shared" si="2"/>
        <v>2441150</v>
      </c>
      <c r="D35" s="32">
        <f t="shared" si="2"/>
        <v>743086572</v>
      </c>
      <c r="E35" s="27">
        <v>2055185</v>
      </c>
      <c r="F35" s="22">
        <v>551271095</v>
      </c>
      <c r="G35" s="22">
        <v>383648</v>
      </c>
      <c r="H35" s="22">
        <v>189962523</v>
      </c>
      <c r="I35" s="22">
        <v>2317</v>
      </c>
      <c r="J35" s="22">
        <v>1852954</v>
      </c>
    </row>
    <row r="36" spans="1:10" s="6" customFormat="1" ht="16.5" customHeight="1">
      <c r="A36" s="13"/>
      <c r="B36" s="14" t="s">
        <v>8</v>
      </c>
      <c r="C36" s="21">
        <f t="shared" si="2"/>
        <v>2782510</v>
      </c>
      <c r="D36" s="32">
        <f t="shared" si="2"/>
        <v>844397215</v>
      </c>
      <c r="E36" s="27">
        <v>2217600</v>
      </c>
      <c r="F36" s="22">
        <v>557902578</v>
      </c>
      <c r="G36" s="22">
        <v>560094</v>
      </c>
      <c r="H36" s="22">
        <v>282961116</v>
      </c>
      <c r="I36" s="22">
        <v>4816</v>
      </c>
      <c r="J36" s="22">
        <v>3533521</v>
      </c>
    </row>
    <row r="37" spans="1:10" s="6" customFormat="1" ht="16.5" customHeight="1">
      <c r="A37" s="13"/>
      <c r="B37" s="14" t="s">
        <v>9</v>
      </c>
      <c r="C37" s="21">
        <f t="shared" si="2"/>
        <v>3462757</v>
      </c>
      <c r="D37" s="32">
        <f t="shared" si="2"/>
        <v>1221047533</v>
      </c>
      <c r="E37" s="27">
        <v>2253348</v>
      </c>
      <c r="F37" s="22">
        <v>658909584</v>
      </c>
      <c r="G37" s="22">
        <v>1202494</v>
      </c>
      <c r="H37" s="22">
        <v>556682288</v>
      </c>
      <c r="I37" s="22">
        <v>6915</v>
      </c>
      <c r="J37" s="22">
        <v>5455661</v>
      </c>
    </row>
    <row r="38" spans="1:10" s="6" customFormat="1" ht="16.5" customHeight="1">
      <c r="A38" s="13"/>
      <c r="B38" s="14" t="s">
        <v>10</v>
      </c>
      <c r="C38" s="21">
        <f t="shared" si="2"/>
        <v>3693645</v>
      </c>
      <c r="D38" s="32">
        <f t="shared" si="2"/>
        <v>1176557174</v>
      </c>
      <c r="E38" s="27">
        <v>2470415</v>
      </c>
      <c r="F38" s="22">
        <v>700743895</v>
      </c>
      <c r="G38" s="22">
        <v>1219446</v>
      </c>
      <c r="H38" s="22">
        <v>472626265</v>
      </c>
      <c r="I38" s="22">
        <v>3784</v>
      </c>
      <c r="J38" s="22">
        <v>3187014</v>
      </c>
    </row>
    <row r="39" spans="1:10" s="6" customFormat="1" ht="16.5" customHeight="1">
      <c r="A39" s="13"/>
      <c r="B39" s="14" t="s">
        <v>11</v>
      </c>
      <c r="C39" s="21">
        <f t="shared" si="2"/>
        <v>3197910</v>
      </c>
      <c r="D39" s="32">
        <f t="shared" si="2"/>
        <v>876591910</v>
      </c>
      <c r="E39" s="27">
        <v>2259035</v>
      </c>
      <c r="F39" s="22">
        <v>554374683</v>
      </c>
      <c r="G39" s="22">
        <v>936100</v>
      </c>
      <c r="H39" s="22">
        <v>320087178</v>
      </c>
      <c r="I39" s="22">
        <v>2775</v>
      </c>
      <c r="J39" s="22">
        <v>2130049</v>
      </c>
    </row>
    <row r="40" spans="1:10" s="6" customFormat="1" ht="16.5" customHeight="1">
      <c r="A40" s="13"/>
      <c r="B40" s="14" t="s">
        <v>12</v>
      </c>
      <c r="C40" s="21">
        <f t="shared" si="2"/>
        <v>3458100</v>
      </c>
      <c r="D40" s="32">
        <f t="shared" si="2"/>
        <v>826895341</v>
      </c>
      <c r="E40" s="27">
        <v>2504557</v>
      </c>
      <c r="F40" s="22">
        <v>548573015</v>
      </c>
      <c r="G40" s="22">
        <v>950205</v>
      </c>
      <c r="H40" s="22">
        <v>275953805</v>
      </c>
      <c r="I40" s="22">
        <v>3338</v>
      </c>
      <c r="J40" s="22">
        <v>2368521</v>
      </c>
    </row>
    <row r="41" spans="1:10" s="6" customFormat="1" ht="16.5" customHeight="1">
      <c r="A41" s="13"/>
      <c r="B41" s="14" t="s">
        <v>13</v>
      </c>
      <c r="C41" s="21">
        <f t="shared" si="2"/>
        <v>2887867</v>
      </c>
      <c r="D41" s="32">
        <f t="shared" si="2"/>
        <v>721034202</v>
      </c>
      <c r="E41" s="27">
        <v>2011864</v>
      </c>
      <c r="F41" s="22">
        <v>474894356</v>
      </c>
      <c r="G41" s="22">
        <v>869569</v>
      </c>
      <c r="H41" s="22">
        <v>239884934</v>
      </c>
      <c r="I41" s="22">
        <v>6434</v>
      </c>
      <c r="J41" s="22">
        <v>6254912</v>
      </c>
    </row>
    <row r="42" spans="1:10" s="6" customFormat="1" ht="16.5" customHeight="1">
      <c r="A42" s="15"/>
      <c r="B42" s="16" t="s">
        <v>14</v>
      </c>
      <c r="C42" s="23">
        <f t="shared" si="2"/>
        <v>3377431</v>
      </c>
      <c r="D42" s="33">
        <f t="shared" si="2"/>
        <v>928468655</v>
      </c>
      <c r="E42" s="28">
        <v>2221769</v>
      </c>
      <c r="F42" s="23">
        <v>522017609</v>
      </c>
      <c r="G42" s="23">
        <v>1136088</v>
      </c>
      <c r="H42" s="23">
        <v>376850024</v>
      </c>
      <c r="I42" s="23">
        <v>19574</v>
      </c>
      <c r="J42" s="23">
        <v>29601022</v>
      </c>
    </row>
    <row r="43" spans="1:10" s="6" customFormat="1" ht="16.5" customHeight="1" thickBot="1">
      <c r="A43" s="44" t="s">
        <v>25</v>
      </c>
      <c r="B43" s="39"/>
      <c r="C43" s="40"/>
      <c r="D43" s="40"/>
      <c r="E43" s="40"/>
      <c r="F43" s="40"/>
      <c r="G43" s="40"/>
      <c r="H43" s="40"/>
      <c r="I43" s="40"/>
      <c r="J43" s="40"/>
    </row>
    <row r="44" spans="1:10" s="6" customFormat="1" ht="16.5" customHeight="1">
      <c r="A44" s="55" t="str">
        <f>"2018（平成30）年"&amp;COUNTA(E31:E42)&amp;"月迄"</f>
        <v>2018（平成30）年12月迄</v>
      </c>
      <c r="B44" s="56"/>
      <c r="C44" s="41">
        <f>SUM(C31:C42)</f>
        <v>34462413</v>
      </c>
      <c r="D44" s="41">
        <f aca="true" t="shared" si="3" ref="D44:J44">SUM(D31:D42)</f>
        <v>10390103919</v>
      </c>
      <c r="E44" s="41">
        <f>SUM(E31:E42)+1</f>
        <v>24985854</v>
      </c>
      <c r="F44" s="41">
        <f t="shared" si="3"/>
        <v>6624054177</v>
      </c>
      <c r="G44" s="41">
        <f>SUM(G31:G42)</f>
        <v>9404860</v>
      </c>
      <c r="H44" s="41">
        <f t="shared" si="3"/>
        <v>3688222231</v>
      </c>
      <c r="I44" s="41">
        <f>SUM(I31:I42)-1</f>
        <v>71699</v>
      </c>
      <c r="J44" s="47">
        <f t="shared" si="3"/>
        <v>77827511</v>
      </c>
    </row>
    <row r="45" spans="1:10" s="6" customFormat="1" ht="16.5" customHeight="1">
      <c r="A45" s="57" t="str">
        <f>"前年"&amp;COUNTA(E31:E42)&amp;"月迄"</f>
        <v>前年12月迄</v>
      </c>
      <c r="B45" s="58"/>
      <c r="C45" s="45">
        <f ca="1">SUM(C19:(INDIRECT("c"&amp;COUNT($E31:$E42)+18)))</f>
        <v>36069254</v>
      </c>
      <c r="D45" s="42">
        <f ca="1">SUM(D19:(INDIRECT("d"&amp;COUNT($E31:$E42)+18)))</f>
        <v>10468941483</v>
      </c>
      <c r="E45" s="42">
        <f ca="1">SUM(E19:(INDIRECT("e"&amp;COUNT($E31:$E42)+18)))</f>
        <v>25355821</v>
      </c>
      <c r="F45" s="42">
        <f ca="1">SUM(F19:(INDIRECT("f"&amp;COUNT($E31:$E42)+18)))</f>
        <v>6533136968</v>
      </c>
      <c r="G45" s="42">
        <f ca="1">SUM(G19:(INDIRECT("g"&amp;COUNT($E31:$E42)+18)))+1</f>
        <v>10650125</v>
      </c>
      <c r="H45" s="42">
        <f ca="1">SUM(H19:(INDIRECT("h"&amp;COUNT($E31:$E42)+18)))</f>
        <v>3866664762</v>
      </c>
      <c r="I45" s="42">
        <f ca="1">SUM(I19:(INDIRECT("i"&amp;COUNT($E31:$E42)+18)))-1</f>
        <v>63308</v>
      </c>
      <c r="J45" s="48">
        <f ca="1">SUM(J19:(INDIRECT("j"&amp;COUNT($E31:$E42)+18)))</f>
        <v>69139753</v>
      </c>
    </row>
    <row r="46" spans="1:10" s="6" customFormat="1" ht="16.5" customHeight="1" thickBot="1">
      <c r="A46" s="59" t="s">
        <v>24</v>
      </c>
      <c r="B46" s="60"/>
      <c r="C46" s="46">
        <f>C44-C45</f>
        <v>-1606841</v>
      </c>
      <c r="D46" s="43">
        <f aca="true" t="shared" si="4" ref="D46:J46">D44-D45</f>
        <v>-78837564</v>
      </c>
      <c r="E46" s="43">
        <f t="shared" si="4"/>
        <v>-369967</v>
      </c>
      <c r="F46" s="43">
        <f t="shared" si="4"/>
        <v>90917209</v>
      </c>
      <c r="G46" s="43">
        <f t="shared" si="4"/>
        <v>-1245265</v>
      </c>
      <c r="H46" s="43">
        <f t="shared" si="4"/>
        <v>-178442531</v>
      </c>
      <c r="I46" s="43">
        <f>I44-I45</f>
        <v>8391</v>
      </c>
      <c r="J46" s="49">
        <f t="shared" si="4"/>
        <v>8687758</v>
      </c>
    </row>
    <row r="47" s="6" customFormat="1" ht="16.5" customHeight="1">
      <c r="A47" s="6" t="s">
        <v>15</v>
      </c>
    </row>
    <row r="48" s="6" customFormat="1" ht="16.5" customHeight="1">
      <c r="A48" s="6" t="s">
        <v>22</v>
      </c>
    </row>
    <row r="49" s="2" customFormat="1" ht="15" customHeight="1">
      <c r="C49" s="35"/>
    </row>
    <row r="50" ht="12.75">
      <c r="E50" s="3"/>
    </row>
  </sheetData>
  <sheetProtection/>
  <mergeCells count="8">
    <mergeCell ref="I4:J4"/>
    <mergeCell ref="A44:B44"/>
    <mergeCell ref="A45:B45"/>
    <mergeCell ref="A46:B46"/>
    <mergeCell ref="A4:B5"/>
    <mergeCell ref="C4:D4"/>
    <mergeCell ref="E4:F4"/>
    <mergeCell ref="G4:H4"/>
  </mergeCells>
  <conditionalFormatting sqref="C44:J46">
    <cfRule type="cellIs" priority="1" dxfId="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3.875" style="1" bestFit="1" customWidth="1"/>
    <col min="4" max="4" width="17.25390625" style="1" bestFit="1" customWidth="1"/>
    <col min="5" max="5" width="15.00390625" style="1" bestFit="1" customWidth="1"/>
    <col min="6" max="6" width="17.25390625" style="1" bestFit="1" customWidth="1"/>
    <col min="7" max="7" width="15.00390625" style="1" bestFit="1" customWidth="1"/>
    <col min="8" max="8" width="17.25390625" style="1" bestFit="1" customWidth="1"/>
    <col min="9" max="9" width="13.875" style="1" customWidth="1"/>
    <col min="10" max="10" width="17.25390625" style="1" customWidth="1"/>
    <col min="11" max="16384" width="9.00390625" style="1" customWidth="1"/>
  </cols>
  <sheetData>
    <row r="1" ht="16.5" customHeight="1">
      <c r="A1" s="4" t="s">
        <v>42</v>
      </c>
    </row>
    <row r="2" ht="13.5" customHeight="1"/>
    <row r="3" s="6" customFormat="1" ht="16.5" customHeight="1">
      <c r="A3" s="5" t="s">
        <v>21</v>
      </c>
    </row>
    <row r="4" spans="1:10" s="6" customFormat="1" ht="18.75" customHeight="1">
      <c r="A4" s="61" t="s">
        <v>16</v>
      </c>
      <c r="B4" s="62"/>
      <c r="C4" s="65" t="s">
        <v>17</v>
      </c>
      <c r="D4" s="66"/>
      <c r="E4" s="62" t="s">
        <v>18</v>
      </c>
      <c r="F4" s="54"/>
      <c r="G4" s="65" t="s">
        <v>23</v>
      </c>
      <c r="H4" s="67"/>
      <c r="I4" s="54" t="s">
        <v>20</v>
      </c>
      <c r="J4" s="54"/>
    </row>
    <row r="5" spans="1:10" s="6" customFormat="1" ht="18.75" customHeight="1">
      <c r="A5" s="63"/>
      <c r="B5" s="64"/>
      <c r="C5" s="7" t="s">
        <v>0</v>
      </c>
      <c r="D5" s="29" t="s">
        <v>1</v>
      </c>
      <c r="E5" s="24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</row>
    <row r="6" spans="1:10" s="6" customFormat="1" ht="18.75" customHeight="1">
      <c r="A6" s="9" t="s">
        <v>27</v>
      </c>
      <c r="B6" s="10" t="s">
        <v>2</v>
      </c>
      <c r="C6" s="17">
        <v>36077193</v>
      </c>
      <c r="D6" s="30">
        <v>8172250726</v>
      </c>
      <c r="E6" s="25">
        <v>22806217</v>
      </c>
      <c r="F6" s="18">
        <v>4599952159</v>
      </c>
      <c r="G6" s="18">
        <v>13080660</v>
      </c>
      <c r="H6" s="18">
        <v>3459133903</v>
      </c>
      <c r="I6" s="18">
        <v>190316</v>
      </c>
      <c r="J6" s="18">
        <v>113164664</v>
      </c>
    </row>
    <row r="7" spans="1:10" s="6" customFormat="1" ht="18.75" customHeight="1">
      <c r="A7" s="13" t="s">
        <v>28</v>
      </c>
      <c r="B7" s="34" t="s">
        <v>2</v>
      </c>
      <c r="C7" s="21">
        <v>34965142</v>
      </c>
      <c r="D7" s="32">
        <v>8904399024</v>
      </c>
      <c r="E7" s="27">
        <v>22599027</v>
      </c>
      <c r="F7" s="22">
        <v>5024931775</v>
      </c>
      <c r="G7" s="22">
        <v>12184499</v>
      </c>
      <c r="H7" s="22">
        <v>3769049152</v>
      </c>
      <c r="I7" s="22">
        <v>181616</v>
      </c>
      <c r="J7" s="22">
        <v>110418097</v>
      </c>
    </row>
    <row r="8" spans="1:10" s="6" customFormat="1" ht="18.75" customHeight="1">
      <c r="A8" s="13" t="s">
        <v>29</v>
      </c>
      <c r="B8" s="34" t="s">
        <v>2</v>
      </c>
      <c r="C8" s="21">
        <v>37172419</v>
      </c>
      <c r="D8" s="32">
        <v>9144325732</v>
      </c>
      <c r="E8" s="27">
        <v>23965914</v>
      </c>
      <c r="F8" s="22">
        <v>5178832452</v>
      </c>
      <c r="G8" s="22">
        <v>13045432</v>
      </c>
      <c r="H8" s="22">
        <v>3859056003</v>
      </c>
      <c r="I8" s="22">
        <v>161073</v>
      </c>
      <c r="J8" s="22">
        <v>106437277</v>
      </c>
    </row>
    <row r="9" spans="1:10" s="6" customFormat="1" ht="18.75" customHeight="1">
      <c r="A9" s="13" t="s">
        <v>30</v>
      </c>
      <c r="B9" s="34" t="s">
        <v>2</v>
      </c>
      <c r="C9" s="21">
        <v>36385701</v>
      </c>
      <c r="D9" s="32">
        <v>8780515140</v>
      </c>
      <c r="E9" s="27">
        <v>22349394</v>
      </c>
      <c r="F9" s="22">
        <v>4904473244</v>
      </c>
      <c r="G9" s="22">
        <v>13921098</v>
      </c>
      <c r="H9" s="22">
        <v>3781734788</v>
      </c>
      <c r="I9" s="22">
        <v>115209</v>
      </c>
      <c r="J9" s="22">
        <v>94307108</v>
      </c>
    </row>
    <row r="10" spans="1:10" s="6" customFormat="1" ht="18.75" customHeight="1">
      <c r="A10" s="13" t="s">
        <v>31</v>
      </c>
      <c r="B10" s="34" t="s">
        <v>2</v>
      </c>
      <c r="C10" s="21">
        <v>38886803</v>
      </c>
      <c r="D10" s="32">
        <v>8962114767</v>
      </c>
      <c r="E10" s="27">
        <v>24034669</v>
      </c>
      <c r="F10" s="22">
        <v>5219181578</v>
      </c>
      <c r="G10" s="22">
        <v>14711443</v>
      </c>
      <c r="H10" s="22">
        <v>3632990672</v>
      </c>
      <c r="I10" s="22">
        <v>140691</v>
      </c>
      <c r="J10" s="22">
        <v>109942517</v>
      </c>
    </row>
    <row r="11" spans="1:10" s="6" customFormat="1" ht="18.75" customHeight="1">
      <c r="A11" s="13" t="s">
        <v>32</v>
      </c>
      <c r="B11" s="34" t="s">
        <v>2</v>
      </c>
      <c r="C11" s="21">
        <v>37106656</v>
      </c>
      <c r="D11" s="32">
        <v>9648850968</v>
      </c>
      <c r="E11" s="27">
        <v>24115189</v>
      </c>
      <c r="F11" s="22">
        <v>5846987720</v>
      </c>
      <c r="G11" s="22">
        <v>12866617</v>
      </c>
      <c r="H11" s="22">
        <v>3692743496</v>
      </c>
      <c r="I11" s="22">
        <v>124850</v>
      </c>
      <c r="J11" s="22">
        <v>109119752</v>
      </c>
    </row>
    <row r="12" spans="1:10" s="6" customFormat="1" ht="18.75" customHeight="1">
      <c r="A12" s="13" t="s">
        <v>33</v>
      </c>
      <c r="B12" s="34" t="s">
        <v>2</v>
      </c>
      <c r="C12" s="21">
        <v>39101590</v>
      </c>
      <c r="D12" s="32">
        <v>9716172206</v>
      </c>
      <c r="E12" s="27">
        <v>26336380</v>
      </c>
      <c r="F12" s="22">
        <v>5979255504</v>
      </c>
      <c r="G12" s="22">
        <v>12667346</v>
      </c>
      <c r="H12" s="22">
        <v>3639476310</v>
      </c>
      <c r="I12" s="22">
        <v>97864</v>
      </c>
      <c r="J12" s="22">
        <v>97440392</v>
      </c>
    </row>
    <row r="13" spans="1:10" s="6" customFormat="1" ht="18.75" customHeight="1">
      <c r="A13" s="13" t="s">
        <v>34</v>
      </c>
      <c r="B13" s="34" t="s">
        <v>2</v>
      </c>
      <c r="C13" s="21">
        <v>39158455</v>
      </c>
      <c r="D13" s="32">
        <v>10002776873</v>
      </c>
      <c r="E13" s="37">
        <v>25966119</v>
      </c>
      <c r="F13" s="22">
        <v>6156588849</v>
      </c>
      <c r="G13" s="22">
        <v>13100052</v>
      </c>
      <c r="H13" s="22">
        <v>3754990558</v>
      </c>
      <c r="I13" s="22">
        <v>92284</v>
      </c>
      <c r="J13" s="22">
        <v>91197466</v>
      </c>
    </row>
    <row r="14" spans="1:10" s="6" customFormat="1" ht="18.75" customHeight="1">
      <c r="A14" s="13" t="s">
        <v>35</v>
      </c>
      <c r="B14" s="34" t="s">
        <v>2</v>
      </c>
      <c r="C14" s="21">
        <v>38897715</v>
      </c>
      <c r="D14" s="32">
        <v>9976598517</v>
      </c>
      <c r="E14" s="37">
        <v>25930778</v>
      </c>
      <c r="F14" s="22">
        <v>6095559897</v>
      </c>
      <c r="G14" s="22">
        <v>12864748</v>
      </c>
      <c r="H14" s="22">
        <v>3790970896</v>
      </c>
      <c r="I14" s="22">
        <v>102189</v>
      </c>
      <c r="J14" s="22">
        <v>90067724</v>
      </c>
    </row>
    <row r="15" spans="1:10" s="6" customFormat="1" ht="18.75" customHeight="1">
      <c r="A15" s="13" t="s">
        <v>36</v>
      </c>
      <c r="B15" s="34" t="s">
        <v>2</v>
      </c>
      <c r="C15" s="21">
        <v>38677296</v>
      </c>
      <c r="D15" s="32">
        <v>10137210069</v>
      </c>
      <c r="E15" s="37">
        <v>26321971</v>
      </c>
      <c r="F15" s="22">
        <v>6142661347</v>
      </c>
      <c r="G15" s="22">
        <v>12283435</v>
      </c>
      <c r="H15" s="22">
        <v>3911474521</v>
      </c>
      <c r="I15" s="22">
        <v>71890</v>
      </c>
      <c r="J15" s="22">
        <v>83074201</v>
      </c>
    </row>
    <row r="16" spans="1:10" s="34" customFormat="1" ht="18.75" customHeight="1">
      <c r="A16" s="13" t="s">
        <v>37</v>
      </c>
      <c r="B16" s="34" t="s">
        <v>2</v>
      </c>
      <c r="C16" s="21">
        <v>37008932</v>
      </c>
      <c r="D16" s="32">
        <v>10201647444</v>
      </c>
      <c r="E16" s="37">
        <v>25660834</v>
      </c>
      <c r="F16" s="22">
        <v>6205097821</v>
      </c>
      <c r="G16" s="22">
        <v>11282466</v>
      </c>
      <c r="H16" s="22">
        <v>3922396446</v>
      </c>
      <c r="I16" s="22">
        <v>65632</v>
      </c>
      <c r="J16" s="22">
        <v>74153177</v>
      </c>
    </row>
    <row r="17" spans="1:10" ht="18.75" customHeight="1" thickBot="1">
      <c r="A17" s="11" t="s">
        <v>38</v>
      </c>
      <c r="B17" s="12" t="s">
        <v>2</v>
      </c>
      <c r="C17" s="19">
        <v>35958066</v>
      </c>
      <c r="D17" s="31">
        <v>10877286193</v>
      </c>
      <c r="E17" s="36">
        <v>24837246</v>
      </c>
      <c r="F17" s="20">
        <v>6737235135</v>
      </c>
      <c r="G17" s="20">
        <v>11057321</v>
      </c>
      <c r="H17" s="20">
        <v>4067170245</v>
      </c>
      <c r="I17" s="20">
        <v>63499</v>
      </c>
      <c r="J17" s="20">
        <v>72880813</v>
      </c>
    </row>
    <row r="18" spans="1:10" s="6" customFormat="1" ht="16.5" customHeight="1" thickTop="1">
      <c r="A18" s="13" t="s">
        <v>38</v>
      </c>
      <c r="B18" s="14" t="s">
        <v>3</v>
      </c>
      <c r="C18" s="21">
        <v>2520638</v>
      </c>
      <c r="D18" s="32">
        <v>648547883</v>
      </c>
      <c r="E18" s="27">
        <v>1942155</v>
      </c>
      <c r="F18" s="22">
        <v>414894989</v>
      </c>
      <c r="G18" s="22">
        <v>568490</v>
      </c>
      <c r="H18" s="22">
        <v>222778839</v>
      </c>
      <c r="I18" s="22">
        <v>9993</v>
      </c>
      <c r="J18" s="22">
        <v>10874055</v>
      </c>
    </row>
    <row r="19" spans="1:10" s="6" customFormat="1" ht="16.5" customHeight="1">
      <c r="A19" s="13"/>
      <c r="B19" s="14" t="s">
        <v>4</v>
      </c>
      <c r="C19" s="21">
        <v>2800708</v>
      </c>
      <c r="D19" s="32">
        <v>784353632</v>
      </c>
      <c r="E19" s="27">
        <v>2002811</v>
      </c>
      <c r="F19" s="22">
        <v>465499251</v>
      </c>
      <c r="G19" s="22">
        <v>792222</v>
      </c>
      <c r="H19" s="22">
        <v>312651548</v>
      </c>
      <c r="I19" s="22">
        <v>5675</v>
      </c>
      <c r="J19" s="22">
        <v>6202833</v>
      </c>
    </row>
    <row r="20" spans="1:10" s="6" customFormat="1" ht="16.5" customHeight="1">
      <c r="A20" s="13"/>
      <c r="B20" s="14" t="s">
        <v>5</v>
      </c>
      <c r="C20" s="21">
        <v>2689610</v>
      </c>
      <c r="D20" s="32">
        <v>825726338</v>
      </c>
      <c r="E20" s="27">
        <v>1967810</v>
      </c>
      <c r="F20" s="22">
        <v>509196909</v>
      </c>
      <c r="G20" s="22">
        <v>718006</v>
      </c>
      <c r="H20" s="22">
        <v>313645779</v>
      </c>
      <c r="I20" s="22">
        <v>3794</v>
      </c>
      <c r="J20" s="22">
        <v>2883650</v>
      </c>
    </row>
    <row r="21" spans="1:10" s="6" customFormat="1" ht="16.5" customHeight="1">
      <c r="A21" s="13"/>
      <c r="B21" s="14" t="s">
        <v>6</v>
      </c>
      <c r="C21" s="21">
        <v>2507251</v>
      </c>
      <c r="D21" s="32">
        <v>808162136</v>
      </c>
      <c r="E21" s="27">
        <v>2031250</v>
      </c>
      <c r="F21" s="22">
        <v>590458387</v>
      </c>
      <c r="G21" s="22">
        <v>473906</v>
      </c>
      <c r="H21" s="22">
        <v>215853840</v>
      </c>
      <c r="I21" s="22">
        <v>2095</v>
      </c>
      <c r="J21" s="22">
        <v>1849909</v>
      </c>
    </row>
    <row r="22" spans="1:10" s="6" customFormat="1" ht="16.5" customHeight="1">
      <c r="A22" s="13"/>
      <c r="B22" s="14" t="s">
        <v>7</v>
      </c>
      <c r="C22" s="21">
        <v>2350708</v>
      </c>
      <c r="D22" s="32">
        <v>771328953</v>
      </c>
      <c r="E22" s="27">
        <v>1879754</v>
      </c>
      <c r="F22" s="22">
        <v>563566451</v>
      </c>
      <c r="G22" s="22">
        <v>468579</v>
      </c>
      <c r="H22" s="22">
        <v>205845724</v>
      </c>
      <c r="I22" s="22">
        <v>2375</v>
      </c>
      <c r="J22" s="22">
        <v>1916778</v>
      </c>
    </row>
    <row r="23" spans="1:10" s="6" customFormat="1" ht="16.5" customHeight="1">
      <c r="A23" s="13"/>
      <c r="B23" s="14" t="s">
        <v>8</v>
      </c>
      <c r="C23" s="21">
        <v>2567780</v>
      </c>
      <c r="D23" s="32">
        <v>875700198</v>
      </c>
      <c r="E23" s="27">
        <v>1957381</v>
      </c>
      <c r="F23" s="22">
        <v>589618423</v>
      </c>
      <c r="G23" s="22">
        <v>605743</v>
      </c>
      <c r="H23" s="22">
        <v>283325108</v>
      </c>
      <c r="I23" s="22">
        <v>4656</v>
      </c>
      <c r="J23" s="22">
        <v>2756667</v>
      </c>
    </row>
    <row r="24" spans="1:10" s="6" customFormat="1" ht="16.5" customHeight="1">
      <c r="A24" s="13"/>
      <c r="B24" s="14" t="s">
        <v>9</v>
      </c>
      <c r="C24" s="21">
        <v>3542538</v>
      </c>
      <c r="D24" s="32">
        <v>1222594921</v>
      </c>
      <c r="E24" s="27">
        <v>2161022</v>
      </c>
      <c r="F24" s="22">
        <v>637280952</v>
      </c>
      <c r="G24" s="22">
        <v>1378755</v>
      </c>
      <c r="H24" s="22">
        <v>582484033</v>
      </c>
      <c r="I24" s="22">
        <v>2761</v>
      </c>
      <c r="J24" s="22">
        <v>2829936</v>
      </c>
    </row>
    <row r="25" spans="1:10" s="6" customFormat="1" ht="16.5" customHeight="1">
      <c r="A25" s="13"/>
      <c r="B25" s="14" t="s">
        <v>10</v>
      </c>
      <c r="C25" s="21">
        <v>4016589</v>
      </c>
      <c r="D25" s="32">
        <v>1122353669</v>
      </c>
      <c r="E25" s="27">
        <v>2543832</v>
      </c>
      <c r="F25" s="22">
        <v>589752605</v>
      </c>
      <c r="G25" s="22">
        <v>1470628</v>
      </c>
      <c r="H25" s="22">
        <v>530820328</v>
      </c>
      <c r="I25" s="22">
        <v>2129</v>
      </c>
      <c r="J25" s="22">
        <v>1780736</v>
      </c>
    </row>
    <row r="26" spans="1:10" s="6" customFormat="1" ht="16.5" customHeight="1">
      <c r="A26" s="13"/>
      <c r="B26" s="14" t="s">
        <v>11</v>
      </c>
      <c r="C26" s="21">
        <v>3282324</v>
      </c>
      <c r="D26" s="32">
        <v>953849132</v>
      </c>
      <c r="E26" s="27">
        <v>2114710</v>
      </c>
      <c r="F26" s="22">
        <v>589977997</v>
      </c>
      <c r="G26" s="22">
        <v>1166329</v>
      </c>
      <c r="H26" s="22">
        <v>362759283</v>
      </c>
      <c r="I26" s="22">
        <v>1285</v>
      </c>
      <c r="J26" s="22">
        <v>1111852</v>
      </c>
    </row>
    <row r="27" spans="1:10" s="6" customFormat="1" ht="16.5" customHeight="1">
      <c r="A27" s="13"/>
      <c r="B27" s="14" t="s">
        <v>12</v>
      </c>
      <c r="C27" s="21">
        <v>3437116</v>
      </c>
      <c r="D27" s="32">
        <v>979929994</v>
      </c>
      <c r="E27" s="27">
        <v>2275289</v>
      </c>
      <c r="F27" s="22">
        <v>658250579</v>
      </c>
      <c r="G27" s="22">
        <v>1158598</v>
      </c>
      <c r="H27" s="22">
        <v>318543439</v>
      </c>
      <c r="I27" s="22">
        <v>3229</v>
      </c>
      <c r="J27" s="22">
        <v>3135976</v>
      </c>
    </row>
    <row r="28" spans="1:10" s="6" customFormat="1" ht="16.5" customHeight="1">
      <c r="A28" s="13"/>
      <c r="B28" s="14" t="s">
        <v>13</v>
      </c>
      <c r="C28" s="21">
        <v>2632589</v>
      </c>
      <c r="D28" s="32">
        <v>814328161</v>
      </c>
      <c r="E28" s="27">
        <v>1701724</v>
      </c>
      <c r="F28" s="22">
        <v>532395073</v>
      </c>
      <c r="G28" s="22">
        <v>924840</v>
      </c>
      <c r="H28" s="22">
        <v>275664813</v>
      </c>
      <c r="I28" s="22">
        <v>6025</v>
      </c>
      <c r="J28" s="22">
        <v>6268275</v>
      </c>
    </row>
    <row r="29" spans="1:10" s="6" customFormat="1" ht="16.5" customHeight="1" thickBot="1">
      <c r="A29" s="11"/>
      <c r="B29" s="38" t="s">
        <v>14</v>
      </c>
      <c r="C29" s="20">
        <v>3610215</v>
      </c>
      <c r="D29" s="31">
        <v>1070411176</v>
      </c>
      <c r="E29" s="26">
        <v>2259508</v>
      </c>
      <c r="F29" s="20">
        <v>596343519</v>
      </c>
      <c r="G29" s="20">
        <v>1331225</v>
      </c>
      <c r="H29" s="20">
        <v>442797511</v>
      </c>
      <c r="I29" s="20">
        <v>19482</v>
      </c>
      <c r="J29" s="20">
        <v>31270146</v>
      </c>
    </row>
    <row r="30" spans="1:10" s="6" customFormat="1" ht="16.5" customHeight="1" thickTop="1">
      <c r="A30" s="13" t="s">
        <v>26</v>
      </c>
      <c r="B30" s="14" t="s">
        <v>3</v>
      </c>
      <c r="C30" s="21">
        <f aca="true" t="shared" si="0" ref="C30:C41">E30+G30+I30</f>
        <v>2420511</v>
      </c>
      <c r="D30" s="32">
        <f aca="true" t="shared" si="1" ref="D30:D41">F30+H30+J30</f>
        <v>704455048</v>
      </c>
      <c r="E30" s="27">
        <v>1806945</v>
      </c>
      <c r="F30" s="22">
        <v>460129831</v>
      </c>
      <c r="G30" s="22">
        <v>604495</v>
      </c>
      <c r="H30" s="22">
        <v>235676682</v>
      </c>
      <c r="I30" s="22">
        <v>9071</v>
      </c>
      <c r="J30" s="22">
        <v>8648535</v>
      </c>
    </row>
    <row r="31" spans="1:10" s="6" customFormat="1" ht="16.5" customHeight="1">
      <c r="A31" s="13"/>
      <c r="B31" s="14" t="s">
        <v>4</v>
      </c>
      <c r="C31" s="21">
        <f t="shared" si="0"/>
        <v>2633425</v>
      </c>
      <c r="D31" s="32">
        <f t="shared" si="1"/>
        <v>789783400</v>
      </c>
      <c r="E31" s="27">
        <v>1862867</v>
      </c>
      <c r="F31" s="22">
        <v>486417133</v>
      </c>
      <c r="G31" s="22">
        <v>763120</v>
      </c>
      <c r="H31" s="22">
        <v>297521702</v>
      </c>
      <c r="I31" s="22">
        <v>7438</v>
      </c>
      <c r="J31" s="22">
        <v>5844565</v>
      </c>
    </row>
    <row r="32" spans="1:10" s="6" customFormat="1" ht="16.5" customHeight="1">
      <c r="A32" s="13"/>
      <c r="B32" s="14" t="s">
        <v>5</v>
      </c>
      <c r="C32" s="21">
        <f t="shared" si="0"/>
        <v>2784496</v>
      </c>
      <c r="D32" s="32">
        <f t="shared" si="1"/>
        <v>850973327</v>
      </c>
      <c r="E32" s="27">
        <v>2004082</v>
      </c>
      <c r="F32" s="22">
        <v>535716195</v>
      </c>
      <c r="G32" s="22">
        <v>775236</v>
      </c>
      <c r="H32" s="22">
        <v>311283174</v>
      </c>
      <c r="I32" s="22">
        <v>5178</v>
      </c>
      <c r="J32" s="22">
        <v>3973958</v>
      </c>
    </row>
    <row r="33" spans="1:10" s="6" customFormat="1" ht="16.5" customHeight="1">
      <c r="A33" s="13"/>
      <c r="B33" s="14" t="s">
        <v>6</v>
      </c>
      <c r="C33" s="21">
        <f t="shared" si="0"/>
        <v>2562420</v>
      </c>
      <c r="D33" s="32">
        <f t="shared" si="1"/>
        <v>791473967</v>
      </c>
      <c r="E33" s="27">
        <v>2033480</v>
      </c>
      <c r="F33" s="22">
        <v>568548267</v>
      </c>
      <c r="G33" s="22">
        <v>526700</v>
      </c>
      <c r="H33" s="22">
        <v>221170332</v>
      </c>
      <c r="I33" s="22">
        <v>2240</v>
      </c>
      <c r="J33" s="22">
        <v>1755368</v>
      </c>
    </row>
    <row r="34" spans="1:10" s="6" customFormat="1" ht="16.5" customHeight="1">
      <c r="A34" s="13"/>
      <c r="B34" s="14" t="s">
        <v>7</v>
      </c>
      <c r="C34" s="21">
        <f t="shared" si="0"/>
        <v>2525992</v>
      </c>
      <c r="D34" s="32">
        <f t="shared" si="1"/>
        <v>794755527</v>
      </c>
      <c r="E34" s="27">
        <v>2032017</v>
      </c>
      <c r="F34" s="22">
        <v>569817511</v>
      </c>
      <c r="G34" s="22">
        <v>491472</v>
      </c>
      <c r="H34" s="22">
        <v>223107898</v>
      </c>
      <c r="I34" s="22">
        <v>2503</v>
      </c>
      <c r="J34" s="22">
        <v>1830118</v>
      </c>
    </row>
    <row r="35" spans="1:10" s="6" customFormat="1" ht="16.5" customHeight="1">
      <c r="A35" s="13"/>
      <c r="B35" s="14" t="s">
        <v>8</v>
      </c>
      <c r="C35" s="21">
        <f t="shared" si="0"/>
        <v>2614285</v>
      </c>
      <c r="D35" s="32">
        <f t="shared" si="1"/>
        <v>834614792</v>
      </c>
      <c r="E35" s="27">
        <v>1994481</v>
      </c>
      <c r="F35" s="22">
        <v>548437558</v>
      </c>
      <c r="G35" s="22">
        <v>615723</v>
      </c>
      <c r="H35" s="22">
        <v>283745151</v>
      </c>
      <c r="I35" s="22">
        <v>4081</v>
      </c>
      <c r="J35" s="22">
        <v>2432083</v>
      </c>
    </row>
    <row r="36" spans="1:10" s="6" customFormat="1" ht="16.5" customHeight="1">
      <c r="A36" s="13"/>
      <c r="B36" s="14" t="s">
        <v>9</v>
      </c>
      <c r="C36" s="21">
        <f t="shared" si="0"/>
        <v>3548107</v>
      </c>
      <c r="D36" s="32">
        <f t="shared" si="1"/>
        <v>1137302287</v>
      </c>
      <c r="E36" s="27">
        <v>2234038</v>
      </c>
      <c r="F36" s="22">
        <v>566977747</v>
      </c>
      <c r="G36" s="22">
        <v>1310679</v>
      </c>
      <c r="H36" s="22">
        <v>565457827</v>
      </c>
      <c r="I36" s="22">
        <v>3390</v>
      </c>
      <c r="J36" s="22">
        <v>4866713</v>
      </c>
    </row>
    <row r="37" spans="1:10" s="6" customFormat="1" ht="16.5" customHeight="1">
      <c r="A37" s="13"/>
      <c r="B37" s="14" t="s">
        <v>10</v>
      </c>
      <c r="C37" s="21">
        <f t="shared" si="0"/>
        <v>3942051</v>
      </c>
      <c r="D37" s="32">
        <f t="shared" si="1"/>
        <v>1058035904</v>
      </c>
      <c r="E37" s="27">
        <v>2458174</v>
      </c>
      <c r="F37" s="22">
        <v>583674971</v>
      </c>
      <c r="G37" s="22">
        <v>1481300</v>
      </c>
      <c r="H37" s="22">
        <v>472240449</v>
      </c>
      <c r="I37" s="22">
        <v>2577</v>
      </c>
      <c r="J37" s="22">
        <v>2120484</v>
      </c>
    </row>
    <row r="38" spans="1:10" s="6" customFormat="1" ht="16.5" customHeight="1">
      <c r="A38" s="13"/>
      <c r="B38" s="14" t="s">
        <v>11</v>
      </c>
      <c r="C38" s="21">
        <f t="shared" si="0"/>
        <v>3693848</v>
      </c>
      <c r="D38" s="32">
        <f t="shared" si="1"/>
        <v>903930546</v>
      </c>
      <c r="E38" s="27">
        <v>2506500</v>
      </c>
      <c r="F38" s="22">
        <v>537148679</v>
      </c>
      <c r="G38" s="22">
        <v>1185921</v>
      </c>
      <c r="H38" s="22">
        <v>365598730</v>
      </c>
      <c r="I38" s="22">
        <v>1427</v>
      </c>
      <c r="J38" s="22">
        <v>1183137</v>
      </c>
    </row>
    <row r="39" spans="1:10" s="6" customFormat="1" ht="16.5" customHeight="1">
      <c r="A39" s="13"/>
      <c r="B39" s="14" t="s">
        <v>12</v>
      </c>
      <c r="C39" s="21">
        <f t="shared" si="0"/>
        <v>3349365</v>
      </c>
      <c r="D39" s="32">
        <f t="shared" si="1"/>
        <v>755824024</v>
      </c>
      <c r="E39" s="27">
        <v>2367070</v>
      </c>
      <c r="F39" s="22">
        <v>503272078</v>
      </c>
      <c r="G39" s="22">
        <v>979052</v>
      </c>
      <c r="H39" s="22">
        <v>249674679</v>
      </c>
      <c r="I39" s="22">
        <v>3243</v>
      </c>
      <c r="J39" s="22">
        <v>2877267</v>
      </c>
    </row>
    <row r="40" spans="1:10" s="6" customFormat="1" ht="16.5" customHeight="1">
      <c r="A40" s="13"/>
      <c r="B40" s="14" t="s">
        <v>13</v>
      </c>
      <c r="C40" s="21">
        <f t="shared" si="0"/>
        <v>2967747</v>
      </c>
      <c r="D40" s="32">
        <f t="shared" si="1"/>
        <v>780965980</v>
      </c>
      <c r="E40" s="27">
        <v>2055841</v>
      </c>
      <c r="F40" s="22">
        <v>532965916</v>
      </c>
      <c r="G40" s="22">
        <v>905955</v>
      </c>
      <c r="H40" s="22">
        <v>241908974</v>
      </c>
      <c r="I40" s="22">
        <v>5951</v>
      </c>
      <c r="J40" s="22">
        <v>6091090</v>
      </c>
    </row>
    <row r="41" spans="1:10" s="6" customFormat="1" ht="16.5" customHeight="1">
      <c r="A41" s="15"/>
      <c r="B41" s="16" t="s">
        <v>14</v>
      </c>
      <c r="C41" s="23">
        <f t="shared" si="0"/>
        <v>3027007</v>
      </c>
      <c r="D41" s="33">
        <f t="shared" si="1"/>
        <v>1066826681</v>
      </c>
      <c r="E41" s="28">
        <v>2000326</v>
      </c>
      <c r="F41" s="23">
        <v>640031082</v>
      </c>
      <c r="G41" s="23">
        <v>1010471</v>
      </c>
      <c r="H41" s="23">
        <v>399279164</v>
      </c>
      <c r="I41" s="23">
        <v>16210</v>
      </c>
      <c r="J41" s="23">
        <v>27516435</v>
      </c>
    </row>
    <row r="42" spans="1:10" s="6" customFormat="1" ht="16.5" customHeight="1" thickBot="1">
      <c r="A42" s="44" t="s">
        <v>25</v>
      </c>
      <c r="B42" s="39"/>
      <c r="C42" s="40"/>
      <c r="D42" s="40"/>
      <c r="E42" s="40"/>
      <c r="F42" s="40"/>
      <c r="G42" s="40"/>
      <c r="H42" s="40"/>
      <c r="I42" s="40"/>
      <c r="J42" s="40"/>
    </row>
    <row r="43" spans="1:10" s="6" customFormat="1" ht="16.5" customHeight="1">
      <c r="A43" s="55" t="str">
        <f>"2017（平成29）年"&amp;COUNTA(E30:E41)&amp;"月迄"</f>
        <v>2017（平成29）年12月迄</v>
      </c>
      <c r="B43" s="56"/>
      <c r="C43" s="41">
        <f>SUM(C30:C41)</f>
        <v>36069254</v>
      </c>
      <c r="D43" s="41">
        <f aca="true" t="shared" si="2" ref="D43:J43">SUM(D30:D41)</f>
        <v>10468941483</v>
      </c>
      <c r="E43" s="41">
        <f>SUM(E30:E41)</f>
        <v>25355821</v>
      </c>
      <c r="F43" s="41">
        <f t="shared" si="2"/>
        <v>6533136968</v>
      </c>
      <c r="G43" s="41">
        <f>SUM(G30:G41)+1</f>
        <v>10650125</v>
      </c>
      <c r="H43" s="41">
        <f t="shared" si="2"/>
        <v>3866664762</v>
      </c>
      <c r="I43" s="41">
        <f>SUM(I30:I41)-1</f>
        <v>63308</v>
      </c>
      <c r="J43" s="47">
        <f t="shared" si="2"/>
        <v>69139753</v>
      </c>
    </row>
    <row r="44" spans="1:10" s="6" customFormat="1" ht="16.5" customHeight="1">
      <c r="A44" s="57" t="str">
        <f>"前年"&amp;COUNTA(E30:E41)&amp;"月迄"</f>
        <v>前年12月迄</v>
      </c>
      <c r="B44" s="58"/>
      <c r="C44" s="45">
        <f ca="1">SUM(C18:(INDIRECT("c"&amp;COUNT($E30:$E41)+17)))</f>
        <v>35958066</v>
      </c>
      <c r="D44" s="42">
        <f ca="1">SUM(D18:(INDIRECT("d"&amp;COUNT($E30:$E41)+17)))</f>
        <v>10877286193</v>
      </c>
      <c r="E44" s="42">
        <f ca="1">SUM(E18:(INDIRECT("e"&amp;COUNT($E30:$E41)+17)))</f>
        <v>24837246</v>
      </c>
      <c r="F44" s="42">
        <f ca="1">SUM(F18:(INDIRECT("f"&amp;COUNT($E30:$E41)+17)))</f>
        <v>6737235135</v>
      </c>
      <c r="G44" s="42">
        <f ca="1">SUM(G18:(INDIRECT("g"&amp;COUNT($E30:$E41)+17)))</f>
        <v>11057321</v>
      </c>
      <c r="H44" s="42">
        <f ca="1">SUM(H18:(INDIRECT("h"&amp;COUNT($E30:$E41)+17)))</f>
        <v>4067170245</v>
      </c>
      <c r="I44" s="42">
        <f ca="1">SUM(I18:(INDIRECT("i"&amp;COUNT($E30:$E41)+17)))</f>
        <v>63499</v>
      </c>
      <c r="J44" s="48">
        <f ca="1">SUM(J18:(INDIRECT("j"&amp;COUNT($E30:$E41)+17)))</f>
        <v>72880813</v>
      </c>
    </row>
    <row r="45" spans="1:10" s="6" customFormat="1" ht="16.5" customHeight="1" thickBot="1">
      <c r="A45" s="59" t="s">
        <v>24</v>
      </c>
      <c r="B45" s="60"/>
      <c r="C45" s="46">
        <f>C43-C44</f>
        <v>111188</v>
      </c>
      <c r="D45" s="43">
        <f aca="true" t="shared" si="3" ref="D45:J45">D43-D44</f>
        <v>-408344710</v>
      </c>
      <c r="E45" s="43">
        <f t="shared" si="3"/>
        <v>518575</v>
      </c>
      <c r="F45" s="43">
        <f t="shared" si="3"/>
        <v>-204098167</v>
      </c>
      <c r="G45" s="43">
        <f t="shared" si="3"/>
        <v>-407196</v>
      </c>
      <c r="H45" s="43">
        <f t="shared" si="3"/>
        <v>-200505483</v>
      </c>
      <c r="I45" s="43">
        <f t="shared" si="3"/>
        <v>-191</v>
      </c>
      <c r="J45" s="49">
        <f t="shared" si="3"/>
        <v>-3741060</v>
      </c>
    </row>
    <row r="46" s="6" customFormat="1" ht="16.5" customHeight="1">
      <c r="A46" s="6" t="s">
        <v>15</v>
      </c>
    </row>
    <row r="47" s="6" customFormat="1" ht="16.5" customHeight="1">
      <c r="A47" s="6" t="s">
        <v>22</v>
      </c>
    </row>
    <row r="48" s="2" customFormat="1" ht="15" customHeight="1">
      <c r="C48" s="35"/>
    </row>
    <row r="49" ht="12.75">
      <c r="E49" s="3"/>
    </row>
  </sheetData>
  <sheetProtection/>
  <mergeCells count="8">
    <mergeCell ref="I4:J4"/>
    <mergeCell ref="A43:B43"/>
    <mergeCell ref="A44:B44"/>
    <mergeCell ref="A45:B45"/>
    <mergeCell ref="A4:B5"/>
    <mergeCell ref="C4:D4"/>
    <mergeCell ref="E4:F4"/>
    <mergeCell ref="G4:H4"/>
  </mergeCells>
  <conditionalFormatting sqref="C43:J45">
    <cfRule type="cellIs" priority="1" dxfId="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3.875" style="1" bestFit="1" customWidth="1"/>
    <col min="4" max="4" width="17.25390625" style="1" bestFit="1" customWidth="1"/>
    <col min="5" max="5" width="15.00390625" style="1" bestFit="1" customWidth="1"/>
    <col min="6" max="6" width="17.25390625" style="1" bestFit="1" customWidth="1"/>
    <col min="7" max="7" width="15.00390625" style="1" bestFit="1" customWidth="1"/>
    <col min="8" max="8" width="17.25390625" style="1" bestFit="1" customWidth="1"/>
    <col min="9" max="9" width="13.875" style="1" customWidth="1"/>
    <col min="10" max="10" width="17.25390625" style="1" customWidth="1"/>
    <col min="11" max="16384" width="9.00390625" style="1" customWidth="1"/>
  </cols>
  <sheetData>
    <row r="1" ht="16.5" customHeight="1">
      <c r="A1" s="4" t="s">
        <v>43</v>
      </c>
    </row>
    <row r="2" ht="13.5" customHeight="1"/>
    <row r="3" s="6" customFormat="1" ht="16.5" customHeight="1">
      <c r="A3" s="5" t="s">
        <v>21</v>
      </c>
    </row>
    <row r="4" spans="1:10" s="6" customFormat="1" ht="18.75" customHeight="1">
      <c r="A4" s="61" t="s">
        <v>16</v>
      </c>
      <c r="B4" s="62"/>
      <c r="C4" s="65" t="s">
        <v>17</v>
      </c>
      <c r="D4" s="66"/>
      <c r="E4" s="62" t="s">
        <v>18</v>
      </c>
      <c r="F4" s="54"/>
      <c r="G4" s="65" t="s">
        <v>23</v>
      </c>
      <c r="H4" s="67"/>
      <c r="I4" s="54" t="s">
        <v>20</v>
      </c>
      <c r="J4" s="54"/>
    </row>
    <row r="5" spans="1:10" s="6" customFormat="1" ht="18.75" customHeight="1">
      <c r="A5" s="63"/>
      <c r="B5" s="64"/>
      <c r="C5" s="7" t="s">
        <v>0</v>
      </c>
      <c r="D5" s="29" t="s">
        <v>1</v>
      </c>
      <c r="E5" s="24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</row>
    <row r="6" spans="1:10" s="6" customFormat="1" ht="18.75" customHeight="1">
      <c r="A6" s="9" t="s">
        <v>27</v>
      </c>
      <c r="B6" s="10" t="s">
        <v>2</v>
      </c>
      <c r="C6" s="17">
        <v>36077193</v>
      </c>
      <c r="D6" s="30">
        <v>8172250726</v>
      </c>
      <c r="E6" s="25">
        <v>22806217</v>
      </c>
      <c r="F6" s="18">
        <v>4599952159</v>
      </c>
      <c r="G6" s="18">
        <v>13080660</v>
      </c>
      <c r="H6" s="18">
        <v>3459133903</v>
      </c>
      <c r="I6" s="18">
        <v>190316</v>
      </c>
      <c r="J6" s="18">
        <v>113164664</v>
      </c>
    </row>
    <row r="7" spans="1:10" s="6" customFormat="1" ht="18.75" customHeight="1">
      <c r="A7" s="13" t="s">
        <v>28</v>
      </c>
      <c r="B7" s="34" t="s">
        <v>2</v>
      </c>
      <c r="C7" s="21">
        <v>34965142</v>
      </c>
      <c r="D7" s="32">
        <v>8904399024</v>
      </c>
      <c r="E7" s="27">
        <v>22599027</v>
      </c>
      <c r="F7" s="22">
        <v>5024931775</v>
      </c>
      <c r="G7" s="22">
        <v>12184499</v>
      </c>
      <c r="H7" s="22">
        <v>3769049152</v>
      </c>
      <c r="I7" s="22">
        <v>181616</v>
      </c>
      <c r="J7" s="22">
        <v>110418097</v>
      </c>
    </row>
    <row r="8" spans="1:10" s="6" customFormat="1" ht="18.75" customHeight="1">
      <c r="A8" s="13" t="s">
        <v>29</v>
      </c>
      <c r="B8" s="34" t="s">
        <v>2</v>
      </c>
      <c r="C8" s="21">
        <v>37172419</v>
      </c>
      <c r="D8" s="32">
        <v>9144325732</v>
      </c>
      <c r="E8" s="27">
        <v>23965914</v>
      </c>
      <c r="F8" s="22">
        <v>5178832452</v>
      </c>
      <c r="G8" s="22">
        <v>13045432</v>
      </c>
      <c r="H8" s="22">
        <v>3859056003</v>
      </c>
      <c r="I8" s="22">
        <v>161073</v>
      </c>
      <c r="J8" s="22">
        <v>106437277</v>
      </c>
    </row>
    <row r="9" spans="1:10" s="6" customFormat="1" ht="18.75" customHeight="1">
      <c r="A9" s="13" t="s">
        <v>30</v>
      </c>
      <c r="B9" s="34" t="s">
        <v>2</v>
      </c>
      <c r="C9" s="21">
        <v>36385701</v>
      </c>
      <c r="D9" s="32">
        <v>8780515140</v>
      </c>
      <c r="E9" s="27">
        <v>22349394</v>
      </c>
      <c r="F9" s="22">
        <v>4904473244</v>
      </c>
      <c r="G9" s="22">
        <v>13921098</v>
      </c>
      <c r="H9" s="22">
        <v>3781734788</v>
      </c>
      <c r="I9" s="22">
        <v>115209</v>
      </c>
      <c r="J9" s="22">
        <v>94307108</v>
      </c>
    </row>
    <row r="10" spans="1:10" s="6" customFormat="1" ht="18.75" customHeight="1">
      <c r="A10" s="13" t="s">
        <v>31</v>
      </c>
      <c r="B10" s="34" t="s">
        <v>2</v>
      </c>
      <c r="C10" s="21">
        <v>38886803</v>
      </c>
      <c r="D10" s="32">
        <v>8962114767</v>
      </c>
      <c r="E10" s="27">
        <v>24034669</v>
      </c>
      <c r="F10" s="22">
        <v>5219181578</v>
      </c>
      <c r="G10" s="22">
        <v>14711443</v>
      </c>
      <c r="H10" s="22">
        <v>3632990672</v>
      </c>
      <c r="I10" s="22">
        <v>140691</v>
      </c>
      <c r="J10" s="22">
        <v>109942517</v>
      </c>
    </row>
    <row r="11" spans="1:10" s="6" customFormat="1" ht="18.75" customHeight="1">
      <c r="A11" s="13" t="s">
        <v>32</v>
      </c>
      <c r="B11" s="34" t="s">
        <v>2</v>
      </c>
      <c r="C11" s="21">
        <v>37106656</v>
      </c>
      <c r="D11" s="32">
        <v>9648850968</v>
      </c>
      <c r="E11" s="27">
        <v>24115189</v>
      </c>
      <c r="F11" s="22">
        <v>5846987720</v>
      </c>
      <c r="G11" s="22">
        <v>12866617</v>
      </c>
      <c r="H11" s="22">
        <v>3692743496</v>
      </c>
      <c r="I11" s="22">
        <v>124850</v>
      </c>
      <c r="J11" s="22">
        <v>109119752</v>
      </c>
    </row>
    <row r="12" spans="1:10" s="6" customFormat="1" ht="18.75" customHeight="1">
      <c r="A12" s="13" t="s">
        <v>33</v>
      </c>
      <c r="B12" s="34" t="s">
        <v>2</v>
      </c>
      <c r="C12" s="21">
        <v>39101590</v>
      </c>
      <c r="D12" s="32">
        <v>9716172206</v>
      </c>
      <c r="E12" s="27">
        <v>26336380</v>
      </c>
      <c r="F12" s="22">
        <v>5979255504</v>
      </c>
      <c r="G12" s="22">
        <v>12667346</v>
      </c>
      <c r="H12" s="22">
        <v>3639476310</v>
      </c>
      <c r="I12" s="22">
        <v>97864</v>
      </c>
      <c r="J12" s="22">
        <v>97440392</v>
      </c>
    </row>
    <row r="13" spans="1:10" s="6" customFormat="1" ht="18.75" customHeight="1">
      <c r="A13" s="13" t="s">
        <v>34</v>
      </c>
      <c r="B13" s="34" t="s">
        <v>2</v>
      </c>
      <c r="C13" s="21">
        <v>39158455</v>
      </c>
      <c r="D13" s="32">
        <v>10002776873</v>
      </c>
      <c r="E13" s="37">
        <v>25966119</v>
      </c>
      <c r="F13" s="22">
        <v>6156588849</v>
      </c>
      <c r="G13" s="22">
        <v>13100052</v>
      </c>
      <c r="H13" s="22">
        <v>3754990558</v>
      </c>
      <c r="I13" s="22">
        <v>92284</v>
      </c>
      <c r="J13" s="22">
        <v>91197466</v>
      </c>
    </row>
    <row r="14" spans="1:10" s="6" customFormat="1" ht="18.75" customHeight="1">
      <c r="A14" s="13" t="s">
        <v>35</v>
      </c>
      <c r="B14" s="34" t="s">
        <v>2</v>
      </c>
      <c r="C14" s="21">
        <v>38897715</v>
      </c>
      <c r="D14" s="32">
        <v>9976598517</v>
      </c>
      <c r="E14" s="37">
        <v>25930778</v>
      </c>
      <c r="F14" s="22">
        <v>6095559897</v>
      </c>
      <c r="G14" s="22">
        <v>12864748</v>
      </c>
      <c r="H14" s="22">
        <v>3790970896</v>
      </c>
      <c r="I14" s="22">
        <v>102189</v>
      </c>
      <c r="J14" s="22">
        <v>90067724</v>
      </c>
    </row>
    <row r="15" spans="1:10" s="6" customFormat="1" ht="18.75" customHeight="1">
      <c r="A15" s="13" t="s">
        <v>36</v>
      </c>
      <c r="B15" s="34" t="s">
        <v>2</v>
      </c>
      <c r="C15" s="21">
        <v>38677296</v>
      </c>
      <c r="D15" s="32">
        <v>10137210069</v>
      </c>
      <c r="E15" s="37">
        <v>26321971</v>
      </c>
      <c r="F15" s="22">
        <v>6142661347</v>
      </c>
      <c r="G15" s="22">
        <v>12283435</v>
      </c>
      <c r="H15" s="22">
        <v>3911474521</v>
      </c>
      <c r="I15" s="22">
        <v>71890</v>
      </c>
      <c r="J15" s="22">
        <v>83074201</v>
      </c>
    </row>
    <row r="16" spans="1:10" s="34" customFormat="1" ht="18.75" customHeight="1" thickBot="1">
      <c r="A16" s="11" t="s">
        <v>37</v>
      </c>
      <c r="B16" s="12" t="s">
        <v>2</v>
      </c>
      <c r="C16" s="19">
        <v>37008932</v>
      </c>
      <c r="D16" s="31">
        <v>10201647444</v>
      </c>
      <c r="E16" s="36">
        <v>25660834</v>
      </c>
      <c r="F16" s="20">
        <v>6205097821</v>
      </c>
      <c r="G16" s="20">
        <v>11282466</v>
      </c>
      <c r="H16" s="20">
        <v>3922396446</v>
      </c>
      <c r="I16" s="20">
        <v>65632</v>
      </c>
      <c r="J16" s="20">
        <v>74153177</v>
      </c>
    </row>
    <row r="17" spans="1:10" s="6" customFormat="1" ht="16.5" customHeight="1" thickTop="1">
      <c r="A17" s="13" t="s">
        <v>37</v>
      </c>
      <c r="B17" s="14" t="s">
        <v>3</v>
      </c>
      <c r="C17" s="21">
        <v>2435493</v>
      </c>
      <c r="D17" s="32">
        <v>670768726</v>
      </c>
      <c r="E17" s="27">
        <v>1792027</v>
      </c>
      <c r="F17" s="22">
        <v>437599609</v>
      </c>
      <c r="G17" s="22">
        <v>632694</v>
      </c>
      <c r="H17" s="22">
        <v>220370072</v>
      </c>
      <c r="I17" s="22">
        <v>10772</v>
      </c>
      <c r="J17" s="22">
        <v>12799045</v>
      </c>
    </row>
    <row r="18" spans="1:10" s="6" customFormat="1" ht="16.5" customHeight="1">
      <c r="A18" s="13"/>
      <c r="B18" s="14" t="s">
        <v>4</v>
      </c>
      <c r="C18" s="21">
        <v>2679405</v>
      </c>
      <c r="D18" s="32">
        <v>709373523</v>
      </c>
      <c r="E18" s="27">
        <v>1925408</v>
      </c>
      <c r="F18" s="22">
        <v>441216235</v>
      </c>
      <c r="G18" s="22">
        <v>749319</v>
      </c>
      <c r="H18" s="22">
        <v>264107089</v>
      </c>
      <c r="I18" s="22">
        <v>4678</v>
      </c>
      <c r="J18" s="22">
        <v>4050199</v>
      </c>
    </row>
    <row r="19" spans="1:10" s="6" customFormat="1" ht="16.5" customHeight="1">
      <c r="A19" s="13"/>
      <c r="B19" s="14" t="s">
        <v>5</v>
      </c>
      <c r="C19" s="21">
        <v>2918615</v>
      </c>
      <c r="D19" s="32">
        <v>806482457</v>
      </c>
      <c r="E19" s="27">
        <v>2082535</v>
      </c>
      <c r="F19" s="22">
        <v>489838625</v>
      </c>
      <c r="G19" s="22">
        <v>831665</v>
      </c>
      <c r="H19" s="22">
        <v>313219384</v>
      </c>
      <c r="I19" s="22">
        <v>4415</v>
      </c>
      <c r="J19" s="22">
        <v>3424448</v>
      </c>
    </row>
    <row r="20" spans="1:10" s="6" customFormat="1" ht="16.5" customHeight="1">
      <c r="A20" s="13"/>
      <c r="B20" s="14" t="s">
        <v>6</v>
      </c>
      <c r="C20" s="21">
        <v>2500133</v>
      </c>
      <c r="D20" s="32">
        <v>785984749</v>
      </c>
      <c r="E20" s="27">
        <v>1964391</v>
      </c>
      <c r="F20" s="22">
        <v>567505624</v>
      </c>
      <c r="G20" s="22">
        <v>531331</v>
      </c>
      <c r="H20" s="22">
        <v>215516295</v>
      </c>
      <c r="I20" s="22">
        <v>4411</v>
      </c>
      <c r="J20" s="22">
        <v>2962830</v>
      </c>
    </row>
    <row r="21" spans="1:10" s="6" customFormat="1" ht="16.5" customHeight="1">
      <c r="A21" s="13"/>
      <c r="B21" s="14" t="s">
        <v>7</v>
      </c>
      <c r="C21" s="21">
        <v>1979182</v>
      </c>
      <c r="D21" s="32">
        <v>713486259</v>
      </c>
      <c r="E21" s="27">
        <v>1540770</v>
      </c>
      <c r="F21" s="22">
        <v>506625153</v>
      </c>
      <c r="G21" s="22">
        <v>435916</v>
      </c>
      <c r="H21" s="22">
        <v>204907355</v>
      </c>
      <c r="I21" s="22">
        <v>2496</v>
      </c>
      <c r="J21" s="22">
        <v>1953751</v>
      </c>
    </row>
    <row r="22" spans="1:10" s="6" customFormat="1" ht="16.5" customHeight="1">
      <c r="A22" s="13"/>
      <c r="B22" s="14" t="s">
        <v>8</v>
      </c>
      <c r="C22" s="21">
        <v>2643493</v>
      </c>
      <c r="D22" s="32">
        <v>874446723</v>
      </c>
      <c r="E22" s="27">
        <v>2033808</v>
      </c>
      <c r="F22" s="22">
        <v>567330646</v>
      </c>
      <c r="G22" s="22">
        <v>607794</v>
      </c>
      <c r="H22" s="22">
        <v>305344819</v>
      </c>
      <c r="I22" s="22">
        <v>1891</v>
      </c>
      <c r="J22" s="22">
        <v>1771258</v>
      </c>
    </row>
    <row r="23" spans="1:10" s="6" customFormat="1" ht="16.5" customHeight="1">
      <c r="A23" s="13"/>
      <c r="B23" s="14" t="s">
        <v>9</v>
      </c>
      <c r="C23" s="21">
        <v>3574980</v>
      </c>
      <c r="D23" s="32">
        <v>1159917473</v>
      </c>
      <c r="E23" s="27">
        <v>2213458</v>
      </c>
      <c r="F23" s="22">
        <v>614408551</v>
      </c>
      <c r="G23" s="22">
        <v>1356755</v>
      </c>
      <c r="H23" s="22">
        <v>541810386</v>
      </c>
      <c r="I23" s="22">
        <v>4767</v>
      </c>
      <c r="J23" s="22">
        <v>3698536</v>
      </c>
    </row>
    <row r="24" spans="1:10" s="6" customFormat="1" ht="16.5" customHeight="1">
      <c r="A24" s="13"/>
      <c r="B24" s="14" t="s">
        <v>10</v>
      </c>
      <c r="C24" s="21">
        <v>3980814</v>
      </c>
      <c r="D24" s="32">
        <v>1112216218</v>
      </c>
      <c r="E24" s="27">
        <v>2542744</v>
      </c>
      <c r="F24" s="22">
        <v>585452840</v>
      </c>
      <c r="G24" s="22">
        <v>1435260</v>
      </c>
      <c r="H24" s="22">
        <v>524427034</v>
      </c>
      <c r="I24" s="22">
        <v>2810</v>
      </c>
      <c r="J24" s="22">
        <v>2336344</v>
      </c>
    </row>
    <row r="25" spans="1:10" s="6" customFormat="1" ht="16.5" customHeight="1">
      <c r="A25" s="13"/>
      <c r="B25" s="14" t="s">
        <v>11</v>
      </c>
      <c r="C25" s="21">
        <v>3679685</v>
      </c>
      <c r="D25" s="32">
        <v>923613691</v>
      </c>
      <c r="E25" s="27">
        <v>2505864</v>
      </c>
      <c r="F25" s="22">
        <v>570370371</v>
      </c>
      <c r="G25" s="22">
        <v>1171881</v>
      </c>
      <c r="H25" s="22">
        <v>351662529</v>
      </c>
      <c r="I25" s="22">
        <v>1940</v>
      </c>
      <c r="J25" s="22">
        <v>1580791</v>
      </c>
    </row>
    <row r="26" spans="1:10" s="6" customFormat="1" ht="16.5" customHeight="1">
      <c r="A26" s="13"/>
      <c r="B26" s="14" t="s">
        <v>12</v>
      </c>
      <c r="C26" s="21">
        <v>3819370</v>
      </c>
      <c r="D26" s="32">
        <v>830334295</v>
      </c>
      <c r="E26" s="27">
        <v>2501888</v>
      </c>
      <c r="F26" s="22">
        <v>524180386</v>
      </c>
      <c r="G26" s="22">
        <v>1313777</v>
      </c>
      <c r="H26" s="22">
        <v>302871650</v>
      </c>
      <c r="I26" s="22">
        <v>3705</v>
      </c>
      <c r="J26" s="22">
        <v>3282259</v>
      </c>
    </row>
    <row r="27" spans="1:10" s="6" customFormat="1" ht="16.5" customHeight="1">
      <c r="A27" s="13"/>
      <c r="B27" s="14" t="s">
        <v>13</v>
      </c>
      <c r="C27" s="21">
        <v>3015932</v>
      </c>
      <c r="D27" s="32">
        <v>660744366</v>
      </c>
      <c r="E27" s="27">
        <v>2048868</v>
      </c>
      <c r="F27" s="22">
        <v>397164944</v>
      </c>
      <c r="G27" s="22">
        <v>960501</v>
      </c>
      <c r="H27" s="22">
        <v>257497816</v>
      </c>
      <c r="I27" s="22">
        <v>6563</v>
      </c>
      <c r="J27" s="22">
        <v>6081606</v>
      </c>
    </row>
    <row r="28" spans="1:10" s="6" customFormat="1" ht="16.5" customHeight="1" thickBot="1">
      <c r="A28" s="11"/>
      <c r="B28" s="38" t="s">
        <v>14</v>
      </c>
      <c r="C28" s="20">
        <v>3781829</v>
      </c>
      <c r="D28" s="31">
        <v>954278964</v>
      </c>
      <c r="E28" s="26">
        <v>2509073</v>
      </c>
      <c r="F28" s="20">
        <v>503404837</v>
      </c>
      <c r="G28" s="20">
        <v>1255574</v>
      </c>
      <c r="H28" s="20">
        <v>420662017</v>
      </c>
      <c r="I28" s="20">
        <v>17182</v>
      </c>
      <c r="J28" s="20">
        <v>30212110</v>
      </c>
    </row>
    <row r="29" spans="1:10" s="6" customFormat="1" ht="16.5" customHeight="1" thickTop="1">
      <c r="A29" s="13" t="s">
        <v>44</v>
      </c>
      <c r="B29" s="14" t="s">
        <v>3</v>
      </c>
      <c r="C29" s="21">
        <f aca="true" t="shared" si="0" ref="C29:D40">E29+G29+I29</f>
        <v>2520638</v>
      </c>
      <c r="D29" s="32">
        <f t="shared" si="0"/>
        <v>648547883</v>
      </c>
      <c r="E29" s="27">
        <v>1942155</v>
      </c>
      <c r="F29" s="22">
        <v>414894989</v>
      </c>
      <c r="G29" s="22">
        <v>568490</v>
      </c>
      <c r="H29" s="22">
        <v>222778839</v>
      </c>
      <c r="I29" s="22">
        <v>9993</v>
      </c>
      <c r="J29" s="22">
        <v>10874055</v>
      </c>
    </row>
    <row r="30" spans="1:10" s="6" customFormat="1" ht="16.5" customHeight="1">
      <c r="A30" s="13"/>
      <c r="B30" s="14" t="s">
        <v>4</v>
      </c>
      <c r="C30" s="21">
        <f t="shared" si="0"/>
        <v>2800708</v>
      </c>
      <c r="D30" s="32">
        <f t="shared" si="0"/>
        <v>784353632</v>
      </c>
      <c r="E30" s="27">
        <v>2002811</v>
      </c>
      <c r="F30" s="22">
        <v>465499251</v>
      </c>
      <c r="G30" s="22">
        <v>792222</v>
      </c>
      <c r="H30" s="22">
        <v>312651548</v>
      </c>
      <c r="I30" s="22">
        <v>5675</v>
      </c>
      <c r="J30" s="22">
        <v>6202833</v>
      </c>
    </row>
    <row r="31" spans="1:10" s="6" customFormat="1" ht="16.5" customHeight="1">
      <c r="A31" s="13"/>
      <c r="B31" s="14" t="s">
        <v>5</v>
      </c>
      <c r="C31" s="21">
        <f t="shared" si="0"/>
        <v>2689610</v>
      </c>
      <c r="D31" s="32">
        <f t="shared" si="0"/>
        <v>825726338</v>
      </c>
      <c r="E31" s="27">
        <v>1967810</v>
      </c>
      <c r="F31" s="22">
        <v>509196909</v>
      </c>
      <c r="G31" s="22">
        <v>718006</v>
      </c>
      <c r="H31" s="22">
        <v>313645779</v>
      </c>
      <c r="I31" s="22">
        <v>3794</v>
      </c>
      <c r="J31" s="22">
        <v>2883650</v>
      </c>
    </row>
    <row r="32" spans="1:10" s="6" customFormat="1" ht="16.5" customHeight="1">
      <c r="A32" s="13"/>
      <c r="B32" s="14" t="s">
        <v>6</v>
      </c>
      <c r="C32" s="21">
        <f t="shared" si="0"/>
        <v>2507251</v>
      </c>
      <c r="D32" s="32">
        <f t="shared" si="0"/>
        <v>808162136</v>
      </c>
      <c r="E32" s="27">
        <v>2031250</v>
      </c>
      <c r="F32" s="22">
        <v>590458387</v>
      </c>
      <c r="G32" s="22">
        <v>473906</v>
      </c>
      <c r="H32" s="22">
        <v>215853840</v>
      </c>
      <c r="I32" s="22">
        <v>2095</v>
      </c>
      <c r="J32" s="22">
        <v>1849909</v>
      </c>
    </row>
    <row r="33" spans="1:10" s="6" customFormat="1" ht="16.5" customHeight="1">
      <c r="A33" s="13"/>
      <c r="B33" s="14" t="s">
        <v>7</v>
      </c>
      <c r="C33" s="21">
        <f t="shared" si="0"/>
        <v>2350708</v>
      </c>
      <c r="D33" s="32">
        <f t="shared" si="0"/>
        <v>771328953</v>
      </c>
      <c r="E33" s="27">
        <v>1879754</v>
      </c>
      <c r="F33" s="22">
        <v>563566451</v>
      </c>
      <c r="G33" s="22">
        <v>468579</v>
      </c>
      <c r="H33" s="22">
        <v>205845724</v>
      </c>
      <c r="I33" s="22">
        <v>2375</v>
      </c>
      <c r="J33" s="22">
        <v>1916778</v>
      </c>
    </row>
    <row r="34" spans="1:10" s="6" customFormat="1" ht="16.5" customHeight="1">
      <c r="A34" s="13"/>
      <c r="B34" s="14" t="s">
        <v>8</v>
      </c>
      <c r="C34" s="21">
        <f t="shared" si="0"/>
        <v>2567780</v>
      </c>
      <c r="D34" s="32">
        <f t="shared" si="0"/>
        <v>875700198</v>
      </c>
      <c r="E34" s="27">
        <v>1957381</v>
      </c>
      <c r="F34" s="22">
        <v>589618423</v>
      </c>
      <c r="G34" s="22">
        <v>605743</v>
      </c>
      <c r="H34" s="22">
        <v>283325108</v>
      </c>
      <c r="I34" s="22">
        <v>4656</v>
      </c>
      <c r="J34" s="22">
        <v>2756667</v>
      </c>
    </row>
    <row r="35" spans="1:10" s="6" customFormat="1" ht="16.5" customHeight="1">
      <c r="A35" s="13"/>
      <c r="B35" s="14" t="s">
        <v>9</v>
      </c>
      <c r="C35" s="21">
        <f t="shared" si="0"/>
        <v>3542538</v>
      </c>
      <c r="D35" s="32">
        <f t="shared" si="0"/>
        <v>1222594921</v>
      </c>
      <c r="E35" s="27">
        <v>2161022</v>
      </c>
      <c r="F35" s="22">
        <v>637280952</v>
      </c>
      <c r="G35" s="22">
        <v>1378755</v>
      </c>
      <c r="H35" s="22">
        <v>582484033</v>
      </c>
      <c r="I35" s="22">
        <v>2761</v>
      </c>
      <c r="J35" s="22">
        <v>2829936</v>
      </c>
    </row>
    <row r="36" spans="1:10" s="6" customFormat="1" ht="16.5" customHeight="1">
      <c r="A36" s="13"/>
      <c r="B36" s="14" t="s">
        <v>10</v>
      </c>
      <c r="C36" s="21">
        <f t="shared" si="0"/>
        <v>4016589</v>
      </c>
      <c r="D36" s="32">
        <f t="shared" si="0"/>
        <v>1122353669</v>
      </c>
      <c r="E36" s="27">
        <v>2543832</v>
      </c>
      <c r="F36" s="22">
        <v>589752605</v>
      </c>
      <c r="G36" s="22">
        <v>1470628</v>
      </c>
      <c r="H36" s="22">
        <v>530820328</v>
      </c>
      <c r="I36" s="22">
        <v>2129</v>
      </c>
      <c r="J36" s="22">
        <v>1780736</v>
      </c>
    </row>
    <row r="37" spans="1:10" s="6" customFormat="1" ht="16.5" customHeight="1">
      <c r="A37" s="13"/>
      <c r="B37" s="14" t="s">
        <v>11</v>
      </c>
      <c r="C37" s="21">
        <f t="shared" si="0"/>
        <v>3282324</v>
      </c>
      <c r="D37" s="32">
        <f t="shared" si="0"/>
        <v>953849132</v>
      </c>
      <c r="E37" s="27">
        <v>2114710</v>
      </c>
      <c r="F37" s="22">
        <v>589977997</v>
      </c>
      <c r="G37" s="22">
        <v>1166329</v>
      </c>
      <c r="H37" s="22">
        <v>362759283</v>
      </c>
      <c r="I37" s="22">
        <v>1285</v>
      </c>
      <c r="J37" s="22">
        <v>1111852</v>
      </c>
    </row>
    <row r="38" spans="1:10" s="6" customFormat="1" ht="16.5" customHeight="1">
      <c r="A38" s="13"/>
      <c r="B38" s="14" t="s">
        <v>12</v>
      </c>
      <c r="C38" s="21">
        <f t="shared" si="0"/>
        <v>3437116</v>
      </c>
      <c r="D38" s="32">
        <f t="shared" si="0"/>
        <v>979929994</v>
      </c>
      <c r="E38" s="27">
        <v>2275289</v>
      </c>
      <c r="F38" s="22">
        <v>658250579</v>
      </c>
      <c r="G38" s="22">
        <v>1158598</v>
      </c>
      <c r="H38" s="22">
        <v>318543439</v>
      </c>
      <c r="I38" s="22">
        <v>3229</v>
      </c>
      <c r="J38" s="22">
        <v>3135976</v>
      </c>
    </row>
    <row r="39" spans="1:10" s="6" customFormat="1" ht="16.5" customHeight="1">
      <c r="A39" s="13"/>
      <c r="B39" s="14" t="s">
        <v>13</v>
      </c>
      <c r="C39" s="21">
        <f t="shared" si="0"/>
        <v>2632589</v>
      </c>
      <c r="D39" s="32">
        <f t="shared" si="0"/>
        <v>814328161</v>
      </c>
      <c r="E39" s="27">
        <v>1701724</v>
      </c>
      <c r="F39" s="22">
        <v>532395073</v>
      </c>
      <c r="G39" s="22">
        <v>924840</v>
      </c>
      <c r="H39" s="22">
        <v>275664813</v>
      </c>
      <c r="I39" s="22">
        <v>6025</v>
      </c>
      <c r="J39" s="22">
        <v>6268275</v>
      </c>
    </row>
    <row r="40" spans="1:10" s="6" customFormat="1" ht="16.5" customHeight="1">
      <c r="A40" s="15"/>
      <c r="B40" s="16" t="s">
        <v>14</v>
      </c>
      <c r="C40" s="23">
        <f t="shared" si="0"/>
        <v>3610215</v>
      </c>
      <c r="D40" s="33">
        <f t="shared" si="0"/>
        <v>1070411176</v>
      </c>
      <c r="E40" s="28">
        <v>2259508</v>
      </c>
      <c r="F40" s="23">
        <v>596343519</v>
      </c>
      <c r="G40" s="23">
        <v>1331225</v>
      </c>
      <c r="H40" s="23">
        <v>442797511</v>
      </c>
      <c r="I40" s="23">
        <v>19482</v>
      </c>
      <c r="J40" s="23">
        <v>31270146</v>
      </c>
    </row>
    <row r="41" spans="1:10" s="6" customFormat="1" ht="16.5" customHeight="1" thickBot="1">
      <c r="A41" s="44" t="s">
        <v>25</v>
      </c>
      <c r="B41" s="39"/>
      <c r="C41" s="40"/>
      <c r="D41" s="40"/>
      <c r="E41" s="40"/>
      <c r="F41" s="40"/>
      <c r="G41" s="40"/>
      <c r="H41" s="40"/>
      <c r="I41" s="40"/>
      <c r="J41" s="40"/>
    </row>
    <row r="42" spans="1:10" s="6" customFormat="1" ht="16.5" customHeight="1">
      <c r="A42" s="55" t="str">
        <f>"2016（平成28）年"&amp;COUNTA(E29:E40)&amp;"月迄"</f>
        <v>2016（平成28）年12月迄</v>
      </c>
      <c r="B42" s="56"/>
      <c r="C42" s="41">
        <f aca="true" t="shared" si="1" ref="C42:J42">SUM(C29:C40)</f>
        <v>35958066</v>
      </c>
      <c r="D42" s="41">
        <f t="shared" si="1"/>
        <v>10877286193</v>
      </c>
      <c r="E42" s="41">
        <f t="shared" si="1"/>
        <v>24837246</v>
      </c>
      <c r="F42" s="41">
        <f t="shared" si="1"/>
        <v>6737235135</v>
      </c>
      <c r="G42" s="41">
        <f t="shared" si="1"/>
        <v>11057321</v>
      </c>
      <c r="H42" s="41">
        <f t="shared" si="1"/>
        <v>4067170245</v>
      </c>
      <c r="I42" s="41">
        <f t="shared" si="1"/>
        <v>63499</v>
      </c>
      <c r="J42" s="47">
        <f t="shared" si="1"/>
        <v>72880813</v>
      </c>
    </row>
    <row r="43" spans="1:10" s="6" customFormat="1" ht="16.5" customHeight="1">
      <c r="A43" s="57" t="str">
        <f>"前年"&amp;COUNTA(E29:E40)&amp;"月迄"</f>
        <v>前年12月迄</v>
      </c>
      <c r="B43" s="58"/>
      <c r="C43" s="45">
        <f ca="1">SUM(C17:(INDIRECT("c"&amp;COUNT($E29:$E40)+16)))+1</f>
        <v>37008932</v>
      </c>
      <c r="D43" s="42">
        <f ca="1">SUM(D17:(INDIRECT("d"&amp;COUNT($E29:$E40)+16)))</f>
        <v>10201647444</v>
      </c>
      <c r="E43" s="42">
        <f ca="1">SUM(E17:(INDIRECT("e"&amp;COUNT($E29:$E40)+16)))</f>
        <v>25660834</v>
      </c>
      <c r="F43" s="42">
        <f ca="1">SUM(F17:(INDIRECT("f"&amp;COUNT($E29:$E40)+16)))</f>
        <v>6205097821</v>
      </c>
      <c r="G43" s="42">
        <f ca="1">SUM(G17:(INDIRECT("g"&amp;COUNT($E29:$E40)+16)))-1</f>
        <v>11282466</v>
      </c>
      <c r="H43" s="42">
        <f ca="1">SUM(H17:(INDIRECT("h"&amp;COUNT($E29:$E40)+16)))</f>
        <v>3922396446</v>
      </c>
      <c r="I43" s="42">
        <f ca="1">SUM(I17:(INDIRECT("i"&amp;COUNT($E29:$E40)+16)))+2</f>
        <v>65632</v>
      </c>
      <c r="J43" s="48">
        <f ca="1">SUM(J17:(INDIRECT("j"&amp;COUNT($E29:$E40)+16)))</f>
        <v>74153177</v>
      </c>
    </row>
    <row r="44" spans="1:10" s="6" customFormat="1" ht="16.5" customHeight="1" thickBot="1">
      <c r="A44" s="59" t="s">
        <v>24</v>
      </c>
      <c r="B44" s="60"/>
      <c r="C44" s="46">
        <f>C42-C43</f>
        <v>-1050866</v>
      </c>
      <c r="D44" s="43">
        <f aca="true" t="shared" si="2" ref="D44:J44">D42-D43</f>
        <v>675638749</v>
      </c>
      <c r="E44" s="43">
        <f t="shared" si="2"/>
        <v>-823588</v>
      </c>
      <c r="F44" s="43">
        <f t="shared" si="2"/>
        <v>532137314</v>
      </c>
      <c r="G44" s="43">
        <f t="shared" si="2"/>
        <v>-225145</v>
      </c>
      <c r="H44" s="43">
        <f t="shared" si="2"/>
        <v>144773799</v>
      </c>
      <c r="I44" s="43">
        <f t="shared" si="2"/>
        <v>-2133</v>
      </c>
      <c r="J44" s="49">
        <f t="shared" si="2"/>
        <v>-1272364</v>
      </c>
    </row>
    <row r="45" s="6" customFormat="1" ht="16.5" customHeight="1">
      <c r="A45" s="6" t="s">
        <v>15</v>
      </c>
    </row>
    <row r="46" s="6" customFormat="1" ht="16.5" customHeight="1">
      <c r="A46" s="6" t="s">
        <v>22</v>
      </c>
    </row>
    <row r="47" s="2" customFormat="1" ht="15" customHeight="1"/>
    <row r="48" s="2" customFormat="1" ht="15" customHeight="1">
      <c r="C48" s="35"/>
    </row>
    <row r="49" ht="12.75">
      <c r="E49" s="3"/>
    </row>
  </sheetData>
  <sheetProtection/>
  <mergeCells count="8">
    <mergeCell ref="I4:J4"/>
    <mergeCell ref="A42:B42"/>
    <mergeCell ref="A43:B43"/>
    <mergeCell ref="A44:B44"/>
    <mergeCell ref="A4:B5"/>
    <mergeCell ref="C4:D4"/>
    <mergeCell ref="E4:F4"/>
    <mergeCell ref="G4:H4"/>
  </mergeCells>
  <conditionalFormatting sqref="C42:J44">
    <cfRule type="cellIs" priority="1" dxfId="9" operator="equal" stopIfTrue="1">
      <formula>0</formula>
    </cfRule>
  </conditionalFormatting>
  <printOptions/>
  <pageMargins left="0" right="0" top="0.5905511811023623" bottom="0" header="0.5118110236220472" footer="0.5118110236220472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3.875" style="1" bestFit="1" customWidth="1"/>
    <col min="4" max="4" width="17.25390625" style="1" bestFit="1" customWidth="1"/>
    <col min="5" max="5" width="15.00390625" style="1" bestFit="1" customWidth="1"/>
    <col min="6" max="6" width="17.25390625" style="1" bestFit="1" customWidth="1"/>
    <col min="7" max="7" width="15.00390625" style="1" bestFit="1" customWidth="1"/>
    <col min="8" max="8" width="17.25390625" style="1" bestFit="1" customWidth="1"/>
    <col min="9" max="9" width="13.875" style="1" customWidth="1"/>
    <col min="10" max="10" width="17.25390625" style="1" customWidth="1"/>
    <col min="11" max="16384" width="9.00390625" style="1" customWidth="1"/>
  </cols>
  <sheetData>
    <row r="1" ht="16.5" customHeight="1">
      <c r="A1" s="4" t="s">
        <v>45</v>
      </c>
    </row>
    <row r="2" ht="13.5" customHeight="1"/>
    <row r="3" s="6" customFormat="1" ht="16.5" customHeight="1">
      <c r="A3" s="5" t="s">
        <v>21</v>
      </c>
    </row>
    <row r="4" spans="1:10" s="6" customFormat="1" ht="18.75" customHeight="1">
      <c r="A4" s="61" t="s">
        <v>16</v>
      </c>
      <c r="B4" s="62"/>
      <c r="C4" s="65" t="s">
        <v>17</v>
      </c>
      <c r="D4" s="66"/>
      <c r="E4" s="62" t="s">
        <v>18</v>
      </c>
      <c r="F4" s="54"/>
      <c r="G4" s="65" t="s">
        <v>23</v>
      </c>
      <c r="H4" s="67"/>
      <c r="I4" s="54" t="s">
        <v>20</v>
      </c>
      <c r="J4" s="54"/>
    </row>
    <row r="5" spans="1:10" s="6" customFormat="1" ht="18.75" customHeight="1">
      <c r="A5" s="63"/>
      <c r="B5" s="64"/>
      <c r="C5" s="7" t="s">
        <v>0</v>
      </c>
      <c r="D5" s="29" t="s">
        <v>1</v>
      </c>
      <c r="E5" s="24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</row>
    <row r="6" spans="1:10" s="6" customFormat="1" ht="18.75" customHeight="1">
      <c r="A6" s="9" t="s">
        <v>27</v>
      </c>
      <c r="B6" s="10" t="s">
        <v>2</v>
      </c>
      <c r="C6" s="17">
        <v>36077193</v>
      </c>
      <c r="D6" s="30">
        <v>8172250726</v>
      </c>
      <c r="E6" s="25">
        <v>22806217</v>
      </c>
      <c r="F6" s="18">
        <v>4599952159</v>
      </c>
      <c r="G6" s="18">
        <v>13080660</v>
      </c>
      <c r="H6" s="18">
        <v>3459133903</v>
      </c>
      <c r="I6" s="18">
        <v>190316</v>
      </c>
      <c r="J6" s="18">
        <v>113164664</v>
      </c>
    </row>
    <row r="7" spans="1:10" s="6" customFormat="1" ht="18.75" customHeight="1">
      <c r="A7" s="13" t="s">
        <v>28</v>
      </c>
      <c r="B7" s="34" t="s">
        <v>2</v>
      </c>
      <c r="C7" s="21">
        <v>34965142</v>
      </c>
      <c r="D7" s="32">
        <v>8904399024</v>
      </c>
      <c r="E7" s="27">
        <v>22599027</v>
      </c>
      <c r="F7" s="22">
        <v>5024931775</v>
      </c>
      <c r="G7" s="22">
        <v>12184499</v>
      </c>
      <c r="H7" s="22">
        <v>3769049152</v>
      </c>
      <c r="I7" s="22">
        <v>181616</v>
      </c>
      <c r="J7" s="22">
        <v>110418097</v>
      </c>
    </row>
    <row r="8" spans="1:10" s="6" customFormat="1" ht="18.75" customHeight="1">
      <c r="A8" s="13" t="s">
        <v>29</v>
      </c>
      <c r="B8" s="34" t="s">
        <v>2</v>
      </c>
      <c r="C8" s="21">
        <v>37172419</v>
      </c>
      <c r="D8" s="32">
        <v>9144325732</v>
      </c>
      <c r="E8" s="27">
        <v>23965914</v>
      </c>
      <c r="F8" s="22">
        <v>5178832452</v>
      </c>
      <c r="G8" s="22">
        <v>13045432</v>
      </c>
      <c r="H8" s="22">
        <v>3859056003</v>
      </c>
      <c r="I8" s="22">
        <v>161073</v>
      </c>
      <c r="J8" s="22">
        <v>106437277</v>
      </c>
    </row>
    <row r="9" spans="1:10" s="6" customFormat="1" ht="18.75" customHeight="1">
      <c r="A9" s="13" t="s">
        <v>30</v>
      </c>
      <c r="B9" s="34" t="s">
        <v>2</v>
      </c>
      <c r="C9" s="21">
        <v>36385701</v>
      </c>
      <c r="D9" s="32">
        <v>8780515140</v>
      </c>
      <c r="E9" s="27">
        <v>22349394</v>
      </c>
      <c r="F9" s="22">
        <v>4904473244</v>
      </c>
      <c r="G9" s="22">
        <v>13921098</v>
      </c>
      <c r="H9" s="22">
        <v>3781734788</v>
      </c>
      <c r="I9" s="22">
        <v>115209</v>
      </c>
      <c r="J9" s="22">
        <v>94307108</v>
      </c>
    </row>
    <row r="10" spans="1:10" s="6" customFormat="1" ht="18.75" customHeight="1">
      <c r="A10" s="13" t="s">
        <v>31</v>
      </c>
      <c r="B10" s="34" t="s">
        <v>2</v>
      </c>
      <c r="C10" s="21">
        <v>38886803</v>
      </c>
      <c r="D10" s="32">
        <v>8962114767</v>
      </c>
      <c r="E10" s="27">
        <v>24034669</v>
      </c>
      <c r="F10" s="22">
        <v>5219181578</v>
      </c>
      <c r="G10" s="22">
        <v>14711443</v>
      </c>
      <c r="H10" s="22">
        <v>3632990672</v>
      </c>
      <c r="I10" s="22">
        <v>140691</v>
      </c>
      <c r="J10" s="22">
        <v>109942517</v>
      </c>
    </row>
    <row r="11" spans="1:10" s="6" customFormat="1" ht="18.75" customHeight="1">
      <c r="A11" s="13" t="s">
        <v>32</v>
      </c>
      <c r="B11" s="34" t="s">
        <v>2</v>
      </c>
      <c r="C11" s="21">
        <v>37106656</v>
      </c>
      <c r="D11" s="32">
        <v>9648850968</v>
      </c>
      <c r="E11" s="27">
        <v>24115189</v>
      </c>
      <c r="F11" s="22">
        <v>5846987720</v>
      </c>
      <c r="G11" s="22">
        <v>12866617</v>
      </c>
      <c r="H11" s="22">
        <v>3692743496</v>
      </c>
      <c r="I11" s="22">
        <v>124850</v>
      </c>
      <c r="J11" s="22">
        <v>109119752</v>
      </c>
    </row>
    <row r="12" spans="1:10" s="6" customFormat="1" ht="18.75" customHeight="1">
      <c r="A12" s="13" t="s">
        <v>33</v>
      </c>
      <c r="B12" s="34" t="s">
        <v>2</v>
      </c>
      <c r="C12" s="21">
        <v>39101590</v>
      </c>
      <c r="D12" s="32">
        <v>9716172206</v>
      </c>
      <c r="E12" s="27">
        <v>26336380</v>
      </c>
      <c r="F12" s="22">
        <v>5979255504</v>
      </c>
      <c r="G12" s="22">
        <v>12667346</v>
      </c>
      <c r="H12" s="22">
        <v>3639476310</v>
      </c>
      <c r="I12" s="22">
        <v>97864</v>
      </c>
      <c r="J12" s="22">
        <v>97440392</v>
      </c>
    </row>
    <row r="13" spans="1:10" s="6" customFormat="1" ht="18.75" customHeight="1">
      <c r="A13" s="13" t="s">
        <v>34</v>
      </c>
      <c r="B13" s="34" t="s">
        <v>2</v>
      </c>
      <c r="C13" s="21">
        <v>39158455</v>
      </c>
      <c r="D13" s="32">
        <v>10002776873</v>
      </c>
      <c r="E13" s="37">
        <v>25966119</v>
      </c>
      <c r="F13" s="22">
        <v>6156588849</v>
      </c>
      <c r="G13" s="22">
        <v>13100052</v>
      </c>
      <c r="H13" s="22">
        <v>3754990558</v>
      </c>
      <c r="I13" s="22">
        <v>92284</v>
      </c>
      <c r="J13" s="22">
        <v>91197466</v>
      </c>
    </row>
    <row r="14" spans="1:10" s="6" customFormat="1" ht="18.75" customHeight="1">
      <c r="A14" s="13" t="s">
        <v>35</v>
      </c>
      <c r="B14" s="34" t="s">
        <v>2</v>
      </c>
      <c r="C14" s="21">
        <v>38897715</v>
      </c>
      <c r="D14" s="32">
        <v>9976598517</v>
      </c>
      <c r="E14" s="37">
        <v>25930778</v>
      </c>
      <c r="F14" s="22">
        <v>6095559897</v>
      </c>
      <c r="G14" s="22">
        <v>12864748</v>
      </c>
      <c r="H14" s="22">
        <v>3790970896</v>
      </c>
      <c r="I14" s="22">
        <v>102189</v>
      </c>
      <c r="J14" s="22">
        <v>90067724</v>
      </c>
    </row>
    <row r="15" spans="1:10" s="34" customFormat="1" ht="18.75" customHeight="1" thickBot="1">
      <c r="A15" s="11" t="s">
        <v>36</v>
      </c>
      <c r="B15" s="12" t="s">
        <v>2</v>
      </c>
      <c r="C15" s="19">
        <v>38677296</v>
      </c>
      <c r="D15" s="31">
        <v>10137210069</v>
      </c>
      <c r="E15" s="36">
        <v>26321971</v>
      </c>
      <c r="F15" s="20">
        <v>6142661347</v>
      </c>
      <c r="G15" s="20">
        <v>12283435</v>
      </c>
      <c r="H15" s="20">
        <v>3911474521</v>
      </c>
      <c r="I15" s="20">
        <v>71890</v>
      </c>
      <c r="J15" s="20">
        <v>83074201</v>
      </c>
    </row>
    <row r="16" spans="1:10" s="6" customFormat="1" ht="16.5" customHeight="1" thickTop="1">
      <c r="A16" s="13" t="s">
        <v>36</v>
      </c>
      <c r="B16" s="14" t="s">
        <v>3</v>
      </c>
      <c r="C16" s="21">
        <v>2378152</v>
      </c>
      <c r="D16" s="32">
        <v>680172280</v>
      </c>
      <c r="E16" s="27">
        <v>1684101</v>
      </c>
      <c r="F16" s="22">
        <v>440890076</v>
      </c>
      <c r="G16" s="22">
        <v>682072</v>
      </c>
      <c r="H16" s="22">
        <v>225360057</v>
      </c>
      <c r="I16" s="22">
        <v>11979</v>
      </c>
      <c r="J16" s="22">
        <v>13922147</v>
      </c>
    </row>
    <row r="17" spans="1:10" s="6" customFormat="1" ht="16.5" customHeight="1">
      <c r="A17" s="13"/>
      <c r="B17" s="14" t="s">
        <v>4</v>
      </c>
      <c r="C17" s="21">
        <v>2560550</v>
      </c>
      <c r="D17" s="32">
        <v>707598353</v>
      </c>
      <c r="E17" s="27">
        <v>1787282</v>
      </c>
      <c r="F17" s="22">
        <v>445170826</v>
      </c>
      <c r="G17" s="22">
        <v>766200</v>
      </c>
      <c r="H17" s="22">
        <v>255837049</v>
      </c>
      <c r="I17" s="22">
        <v>7068</v>
      </c>
      <c r="J17" s="22">
        <v>6590478</v>
      </c>
    </row>
    <row r="18" spans="1:10" s="6" customFormat="1" ht="16.5" customHeight="1">
      <c r="A18" s="13"/>
      <c r="B18" s="14" t="s">
        <v>5</v>
      </c>
      <c r="C18" s="21">
        <v>2736036</v>
      </c>
      <c r="D18" s="32">
        <v>760744597</v>
      </c>
      <c r="E18" s="27">
        <v>1839530</v>
      </c>
      <c r="F18" s="22">
        <v>460490859</v>
      </c>
      <c r="G18" s="22">
        <v>891014</v>
      </c>
      <c r="H18" s="22">
        <v>296666748</v>
      </c>
      <c r="I18" s="22">
        <v>5492</v>
      </c>
      <c r="J18" s="22">
        <v>3586990</v>
      </c>
    </row>
    <row r="19" spans="1:10" s="6" customFormat="1" ht="16.5" customHeight="1">
      <c r="A19" s="13"/>
      <c r="B19" s="14" t="s">
        <v>6</v>
      </c>
      <c r="C19" s="21">
        <v>2557458</v>
      </c>
      <c r="D19" s="32">
        <v>725629039</v>
      </c>
      <c r="E19" s="27">
        <v>2047138</v>
      </c>
      <c r="F19" s="22">
        <v>518081307</v>
      </c>
      <c r="G19" s="22">
        <v>507826</v>
      </c>
      <c r="H19" s="22">
        <v>205694987</v>
      </c>
      <c r="I19" s="22">
        <v>2494</v>
      </c>
      <c r="J19" s="22">
        <v>1852745</v>
      </c>
    </row>
    <row r="20" spans="1:10" s="6" customFormat="1" ht="16.5" customHeight="1">
      <c r="A20" s="13"/>
      <c r="B20" s="14" t="s">
        <v>7</v>
      </c>
      <c r="C20" s="21">
        <v>2525685</v>
      </c>
      <c r="D20" s="32">
        <v>773496203</v>
      </c>
      <c r="E20" s="27">
        <v>2004977</v>
      </c>
      <c r="F20" s="22">
        <v>534298819</v>
      </c>
      <c r="G20" s="22">
        <v>518512</v>
      </c>
      <c r="H20" s="22">
        <v>237494972</v>
      </c>
      <c r="I20" s="22">
        <v>2196</v>
      </c>
      <c r="J20" s="22">
        <v>1702412</v>
      </c>
    </row>
    <row r="21" spans="1:10" s="6" customFormat="1" ht="16.5" customHeight="1">
      <c r="A21" s="13"/>
      <c r="B21" s="14" t="s">
        <v>8</v>
      </c>
      <c r="C21" s="21">
        <v>2972703</v>
      </c>
      <c r="D21" s="32">
        <v>881573071</v>
      </c>
      <c r="E21" s="27">
        <v>2272743</v>
      </c>
      <c r="F21" s="22">
        <v>563312960</v>
      </c>
      <c r="G21" s="22">
        <v>695649</v>
      </c>
      <c r="H21" s="22">
        <v>315098213</v>
      </c>
      <c r="I21" s="22">
        <v>4311</v>
      </c>
      <c r="J21" s="22">
        <v>3161898</v>
      </c>
    </row>
    <row r="22" spans="1:10" s="6" customFormat="1" ht="16.5" customHeight="1">
      <c r="A22" s="13"/>
      <c r="B22" s="14" t="s">
        <v>9</v>
      </c>
      <c r="C22" s="21">
        <v>4011955</v>
      </c>
      <c r="D22" s="32">
        <v>1132983351</v>
      </c>
      <c r="E22" s="27">
        <v>2508702</v>
      </c>
      <c r="F22" s="22">
        <v>576025557</v>
      </c>
      <c r="G22" s="22">
        <v>1500381</v>
      </c>
      <c r="H22" s="22">
        <v>553782228</v>
      </c>
      <c r="I22" s="22">
        <v>2872</v>
      </c>
      <c r="J22" s="22">
        <v>3175566</v>
      </c>
    </row>
    <row r="23" spans="1:10" s="6" customFormat="1" ht="16.5" customHeight="1">
      <c r="A23" s="13"/>
      <c r="B23" s="14" t="s">
        <v>10</v>
      </c>
      <c r="C23" s="21">
        <v>4249411</v>
      </c>
      <c r="D23" s="32">
        <v>1088972728</v>
      </c>
      <c r="E23" s="27">
        <v>2639956</v>
      </c>
      <c r="F23" s="22">
        <v>562427257</v>
      </c>
      <c r="G23" s="22">
        <v>1607051</v>
      </c>
      <c r="H23" s="22">
        <v>524238701</v>
      </c>
      <c r="I23" s="22">
        <v>2404</v>
      </c>
      <c r="J23" s="22">
        <v>2306770</v>
      </c>
    </row>
    <row r="24" spans="1:10" s="6" customFormat="1" ht="16.5" customHeight="1">
      <c r="A24" s="13"/>
      <c r="B24" s="14" t="s">
        <v>11</v>
      </c>
      <c r="C24" s="21">
        <v>3581174</v>
      </c>
      <c r="D24" s="32">
        <v>918852724</v>
      </c>
      <c r="E24" s="27">
        <v>2389060</v>
      </c>
      <c r="F24" s="22">
        <v>557519308</v>
      </c>
      <c r="G24" s="22">
        <v>1189946</v>
      </c>
      <c r="H24" s="22">
        <v>359661780</v>
      </c>
      <c r="I24" s="22">
        <v>2168</v>
      </c>
      <c r="J24" s="22">
        <v>1671636</v>
      </c>
    </row>
    <row r="25" spans="1:10" s="6" customFormat="1" ht="16.5" customHeight="1">
      <c r="A25" s="13"/>
      <c r="B25" s="14" t="s">
        <v>12</v>
      </c>
      <c r="C25" s="21">
        <v>3987855</v>
      </c>
      <c r="D25" s="32">
        <v>822306826</v>
      </c>
      <c r="E25" s="27">
        <v>2675298</v>
      </c>
      <c r="F25" s="22">
        <v>511425586</v>
      </c>
      <c r="G25" s="22">
        <v>1308666</v>
      </c>
      <c r="H25" s="22">
        <v>307560781</v>
      </c>
      <c r="I25" s="22">
        <v>3891</v>
      </c>
      <c r="J25" s="22">
        <v>3320459</v>
      </c>
    </row>
    <row r="26" spans="1:10" s="6" customFormat="1" ht="16.5" customHeight="1">
      <c r="A26" s="13"/>
      <c r="B26" s="14" t="s">
        <v>13</v>
      </c>
      <c r="C26" s="21">
        <v>3360144</v>
      </c>
      <c r="D26" s="32">
        <v>683347514</v>
      </c>
      <c r="E26" s="27">
        <v>2123982</v>
      </c>
      <c r="F26" s="22">
        <v>416728358</v>
      </c>
      <c r="G26" s="22">
        <v>1230169</v>
      </c>
      <c r="H26" s="22">
        <v>260205389</v>
      </c>
      <c r="I26" s="22">
        <v>5993</v>
      </c>
      <c r="J26" s="22">
        <v>6413767</v>
      </c>
    </row>
    <row r="27" spans="1:10" s="6" customFormat="1" ht="16.5" customHeight="1" thickBot="1">
      <c r="A27" s="11"/>
      <c r="B27" s="38" t="s">
        <v>14</v>
      </c>
      <c r="C27" s="20">
        <v>3756171</v>
      </c>
      <c r="D27" s="31">
        <v>961533383</v>
      </c>
      <c r="E27" s="26">
        <v>2349202</v>
      </c>
      <c r="F27" s="20">
        <v>556290434</v>
      </c>
      <c r="G27" s="20">
        <v>1385948</v>
      </c>
      <c r="H27" s="20">
        <v>369873616</v>
      </c>
      <c r="I27" s="20">
        <v>21021</v>
      </c>
      <c r="J27" s="20">
        <v>35369333</v>
      </c>
    </row>
    <row r="28" spans="1:10" s="6" customFormat="1" ht="16.5" customHeight="1" thickTop="1">
      <c r="A28" s="13" t="s">
        <v>46</v>
      </c>
      <c r="B28" s="14" t="s">
        <v>3</v>
      </c>
      <c r="C28" s="21">
        <f aca="true" t="shared" si="0" ref="C28:D31">E28+G28+I28</f>
        <v>2435493</v>
      </c>
      <c r="D28" s="32">
        <f t="shared" si="0"/>
        <v>670768726</v>
      </c>
      <c r="E28" s="27">
        <v>1792027</v>
      </c>
      <c r="F28" s="22">
        <v>437599609</v>
      </c>
      <c r="G28" s="22">
        <v>632694</v>
      </c>
      <c r="H28" s="22">
        <v>220370072</v>
      </c>
      <c r="I28" s="22">
        <v>10772</v>
      </c>
      <c r="J28" s="22">
        <v>12799045</v>
      </c>
    </row>
    <row r="29" spans="1:10" s="6" customFormat="1" ht="16.5" customHeight="1">
      <c r="A29" s="13"/>
      <c r="B29" s="14" t="s">
        <v>4</v>
      </c>
      <c r="C29" s="21">
        <f t="shared" si="0"/>
        <v>2679405</v>
      </c>
      <c r="D29" s="32">
        <f t="shared" si="0"/>
        <v>709373523</v>
      </c>
      <c r="E29" s="27">
        <v>1925408</v>
      </c>
      <c r="F29" s="22">
        <v>441216235</v>
      </c>
      <c r="G29" s="22">
        <v>749319</v>
      </c>
      <c r="H29" s="22">
        <v>264107089</v>
      </c>
      <c r="I29" s="22">
        <v>4678</v>
      </c>
      <c r="J29" s="22">
        <v>4050199</v>
      </c>
    </row>
    <row r="30" spans="1:10" s="6" customFormat="1" ht="16.5" customHeight="1">
      <c r="A30" s="13"/>
      <c r="B30" s="14" t="s">
        <v>5</v>
      </c>
      <c r="C30" s="21">
        <f t="shared" si="0"/>
        <v>2918615</v>
      </c>
      <c r="D30" s="32">
        <f t="shared" si="0"/>
        <v>806482457</v>
      </c>
      <c r="E30" s="27">
        <v>2082535</v>
      </c>
      <c r="F30" s="22">
        <v>489838625</v>
      </c>
      <c r="G30" s="22">
        <v>831665</v>
      </c>
      <c r="H30" s="22">
        <v>313219384</v>
      </c>
      <c r="I30" s="22">
        <v>4415</v>
      </c>
      <c r="J30" s="22">
        <v>3424448</v>
      </c>
    </row>
    <row r="31" spans="1:10" s="6" customFormat="1" ht="16.5" customHeight="1">
      <c r="A31" s="13"/>
      <c r="B31" s="14" t="s">
        <v>6</v>
      </c>
      <c r="C31" s="21">
        <f t="shared" si="0"/>
        <v>2500133</v>
      </c>
      <c r="D31" s="32">
        <f t="shared" si="0"/>
        <v>785984749</v>
      </c>
      <c r="E31" s="27">
        <v>1964391</v>
      </c>
      <c r="F31" s="22">
        <v>567505624</v>
      </c>
      <c r="G31" s="22">
        <v>531331</v>
      </c>
      <c r="H31" s="22">
        <v>215516295</v>
      </c>
      <c r="I31" s="22">
        <v>4411</v>
      </c>
      <c r="J31" s="22">
        <v>2962830</v>
      </c>
    </row>
    <row r="32" spans="1:10" s="6" customFormat="1" ht="16.5" customHeight="1">
      <c r="A32" s="13"/>
      <c r="B32" s="14" t="s">
        <v>7</v>
      </c>
      <c r="C32" s="21">
        <f aca="true" t="shared" si="1" ref="C32:D39">E32+G32+I32</f>
        <v>1979182</v>
      </c>
      <c r="D32" s="32">
        <f t="shared" si="1"/>
        <v>713486259</v>
      </c>
      <c r="E32" s="27">
        <v>1540770</v>
      </c>
      <c r="F32" s="22">
        <v>506625153</v>
      </c>
      <c r="G32" s="22">
        <v>435916</v>
      </c>
      <c r="H32" s="22">
        <v>204907355</v>
      </c>
      <c r="I32" s="22">
        <v>2496</v>
      </c>
      <c r="J32" s="22">
        <v>1953751</v>
      </c>
    </row>
    <row r="33" spans="1:10" s="6" customFormat="1" ht="16.5" customHeight="1">
      <c r="A33" s="13"/>
      <c r="B33" s="14" t="s">
        <v>8</v>
      </c>
      <c r="C33" s="21">
        <f t="shared" si="1"/>
        <v>2643493</v>
      </c>
      <c r="D33" s="32">
        <f t="shared" si="1"/>
        <v>874446723</v>
      </c>
      <c r="E33" s="27">
        <v>2033808</v>
      </c>
      <c r="F33" s="22">
        <v>567330646</v>
      </c>
      <c r="G33" s="22">
        <v>607794</v>
      </c>
      <c r="H33" s="22">
        <v>305344819</v>
      </c>
      <c r="I33" s="22">
        <v>1891</v>
      </c>
      <c r="J33" s="22">
        <v>1771258</v>
      </c>
    </row>
    <row r="34" spans="1:10" s="6" customFormat="1" ht="16.5" customHeight="1">
      <c r="A34" s="13"/>
      <c r="B34" s="14" t="s">
        <v>9</v>
      </c>
      <c r="C34" s="21">
        <f t="shared" si="1"/>
        <v>3574980</v>
      </c>
      <c r="D34" s="32">
        <f t="shared" si="1"/>
        <v>1159917473</v>
      </c>
      <c r="E34" s="27">
        <v>2213458</v>
      </c>
      <c r="F34" s="22">
        <v>614408551</v>
      </c>
      <c r="G34" s="22">
        <v>1356755</v>
      </c>
      <c r="H34" s="22">
        <v>541810386</v>
      </c>
      <c r="I34" s="22">
        <v>4767</v>
      </c>
      <c r="J34" s="22">
        <v>3698536</v>
      </c>
    </row>
    <row r="35" spans="1:10" s="6" customFormat="1" ht="16.5" customHeight="1">
      <c r="A35" s="13"/>
      <c r="B35" s="14" t="s">
        <v>10</v>
      </c>
      <c r="C35" s="21">
        <f t="shared" si="1"/>
        <v>3980814</v>
      </c>
      <c r="D35" s="32">
        <f t="shared" si="1"/>
        <v>1112216218</v>
      </c>
      <c r="E35" s="27">
        <v>2542744</v>
      </c>
      <c r="F35" s="22">
        <v>585452840</v>
      </c>
      <c r="G35" s="22">
        <v>1435260</v>
      </c>
      <c r="H35" s="22">
        <v>524427034</v>
      </c>
      <c r="I35" s="22">
        <v>2810</v>
      </c>
      <c r="J35" s="22">
        <v>2336344</v>
      </c>
    </row>
    <row r="36" spans="1:10" s="6" customFormat="1" ht="16.5" customHeight="1">
      <c r="A36" s="13"/>
      <c r="B36" s="14" t="s">
        <v>11</v>
      </c>
      <c r="C36" s="21">
        <f t="shared" si="1"/>
        <v>3679685</v>
      </c>
      <c r="D36" s="32">
        <f t="shared" si="1"/>
        <v>923613691</v>
      </c>
      <c r="E36" s="27">
        <v>2505864</v>
      </c>
      <c r="F36" s="22">
        <v>570370371</v>
      </c>
      <c r="G36" s="22">
        <v>1171881</v>
      </c>
      <c r="H36" s="22">
        <v>351662529</v>
      </c>
      <c r="I36" s="22">
        <v>1940</v>
      </c>
      <c r="J36" s="22">
        <v>1580791</v>
      </c>
    </row>
    <row r="37" spans="1:10" s="6" customFormat="1" ht="16.5" customHeight="1">
      <c r="A37" s="13"/>
      <c r="B37" s="14" t="s">
        <v>12</v>
      </c>
      <c r="C37" s="21">
        <f t="shared" si="1"/>
        <v>3819370</v>
      </c>
      <c r="D37" s="32">
        <f t="shared" si="1"/>
        <v>830334295</v>
      </c>
      <c r="E37" s="27">
        <v>2501888</v>
      </c>
      <c r="F37" s="22">
        <v>524180386</v>
      </c>
      <c r="G37" s="22">
        <v>1313777</v>
      </c>
      <c r="H37" s="22">
        <v>302871650</v>
      </c>
      <c r="I37" s="22">
        <v>3705</v>
      </c>
      <c r="J37" s="22">
        <v>3282259</v>
      </c>
    </row>
    <row r="38" spans="1:10" s="6" customFormat="1" ht="16.5" customHeight="1">
      <c r="A38" s="13"/>
      <c r="B38" s="14" t="s">
        <v>13</v>
      </c>
      <c r="C38" s="21">
        <f t="shared" si="1"/>
        <v>3015932</v>
      </c>
      <c r="D38" s="32">
        <f t="shared" si="1"/>
        <v>660744366</v>
      </c>
      <c r="E38" s="27">
        <v>2048868</v>
      </c>
      <c r="F38" s="22">
        <v>397164944</v>
      </c>
      <c r="G38" s="22">
        <v>960501</v>
      </c>
      <c r="H38" s="22">
        <v>257497816</v>
      </c>
      <c r="I38" s="22">
        <v>6563</v>
      </c>
      <c r="J38" s="22">
        <v>6081606</v>
      </c>
    </row>
    <row r="39" spans="1:10" s="6" customFormat="1" ht="16.5" customHeight="1">
      <c r="A39" s="15"/>
      <c r="B39" s="16" t="s">
        <v>14</v>
      </c>
      <c r="C39" s="23">
        <f t="shared" si="1"/>
        <v>3781829</v>
      </c>
      <c r="D39" s="33">
        <f t="shared" si="1"/>
        <v>954278964</v>
      </c>
      <c r="E39" s="28">
        <v>2509073</v>
      </c>
      <c r="F39" s="23">
        <v>503404837</v>
      </c>
      <c r="G39" s="23">
        <v>1255574</v>
      </c>
      <c r="H39" s="23">
        <v>420662017</v>
      </c>
      <c r="I39" s="23">
        <v>17182</v>
      </c>
      <c r="J39" s="23">
        <v>30212110</v>
      </c>
    </row>
    <row r="40" spans="1:10" s="6" customFormat="1" ht="16.5" customHeight="1" thickBot="1">
      <c r="A40" s="44" t="s">
        <v>25</v>
      </c>
      <c r="B40" s="39"/>
      <c r="C40" s="40"/>
      <c r="D40" s="40"/>
      <c r="E40" s="40"/>
      <c r="F40" s="40"/>
      <c r="G40" s="40"/>
      <c r="H40" s="40"/>
      <c r="I40" s="40"/>
      <c r="J40" s="40"/>
    </row>
    <row r="41" spans="1:10" s="6" customFormat="1" ht="16.5" customHeight="1">
      <c r="A41" s="55" t="str">
        <f>"2015（平成27）年"&amp;COUNTA(E28:E39)&amp;"月迄"</f>
        <v>2015（平成27）年12月迄</v>
      </c>
      <c r="B41" s="56"/>
      <c r="C41" s="41">
        <f>SUM(C28:C39)+1</f>
        <v>37008932</v>
      </c>
      <c r="D41" s="41">
        <f aca="true" t="shared" si="2" ref="D41:J41">SUM(D28:D39)</f>
        <v>10201647444</v>
      </c>
      <c r="E41" s="41">
        <f>SUM(E28:E39)</f>
        <v>25660834</v>
      </c>
      <c r="F41" s="41">
        <f t="shared" si="2"/>
        <v>6205097821</v>
      </c>
      <c r="G41" s="41">
        <f>SUM(G28:G39)-1</f>
        <v>11282466</v>
      </c>
      <c r="H41" s="41">
        <f t="shared" si="2"/>
        <v>3922396446</v>
      </c>
      <c r="I41" s="41">
        <f>SUM(I28:I39)+2</f>
        <v>65632</v>
      </c>
      <c r="J41" s="47">
        <f t="shared" si="2"/>
        <v>74153177</v>
      </c>
    </row>
    <row r="42" spans="1:10" s="6" customFormat="1" ht="16.5" customHeight="1">
      <c r="A42" s="57" t="str">
        <f>"前年"&amp;COUNTA(E28:E39)&amp;"月迄"</f>
        <v>前年12月迄</v>
      </c>
      <c r="B42" s="58"/>
      <c r="C42" s="45">
        <f ca="1">SUM(C16:(INDIRECT("c"&amp;COUNT($E28:$E39)+15)))+2</f>
        <v>38677296</v>
      </c>
      <c r="D42" s="42">
        <f ca="1">SUM(D16:(INDIRECT("d"&amp;COUNT($E28:$E39)+15)))</f>
        <v>10137210069</v>
      </c>
      <c r="E42" s="42">
        <f ca="1">SUM(E16:(INDIRECT("e"&amp;COUNT($E28:$E39)+15)))</f>
        <v>26321971</v>
      </c>
      <c r="F42" s="42">
        <f ca="1">SUM(F16:(INDIRECT("f"&amp;COUNT($E28:$E39)+15)))</f>
        <v>6142661347</v>
      </c>
      <c r="G42" s="42">
        <f ca="1">SUM(G16:(INDIRECT("g"&amp;COUNT($E28:$E39)+15)))+1</f>
        <v>12283435</v>
      </c>
      <c r="H42" s="42">
        <f ca="1">SUM(H16:(INDIRECT("h"&amp;COUNT($E28:$E39)+15)))</f>
        <v>3911474521</v>
      </c>
      <c r="I42" s="42">
        <f ca="1">SUM(I16:(INDIRECT("i"&amp;COUNT($E28:$E39)+15)))+1</f>
        <v>71890</v>
      </c>
      <c r="J42" s="48">
        <f ca="1">SUM(J16:(INDIRECT("j"&amp;COUNT($E28:$E39)+15)))</f>
        <v>83074201</v>
      </c>
    </row>
    <row r="43" spans="1:10" s="6" customFormat="1" ht="16.5" customHeight="1" thickBot="1">
      <c r="A43" s="59" t="s">
        <v>24</v>
      </c>
      <c r="B43" s="60"/>
      <c r="C43" s="46">
        <f>C41-C42</f>
        <v>-1668364</v>
      </c>
      <c r="D43" s="43">
        <f aca="true" t="shared" si="3" ref="D43:J43">D41-D42</f>
        <v>64437375</v>
      </c>
      <c r="E43" s="43">
        <f t="shared" si="3"/>
        <v>-661137</v>
      </c>
      <c r="F43" s="43">
        <f t="shared" si="3"/>
        <v>62436474</v>
      </c>
      <c r="G43" s="43">
        <f t="shared" si="3"/>
        <v>-1000969</v>
      </c>
      <c r="H43" s="43">
        <f t="shared" si="3"/>
        <v>10921925</v>
      </c>
      <c r="I43" s="43">
        <f t="shared" si="3"/>
        <v>-6258</v>
      </c>
      <c r="J43" s="49">
        <f t="shared" si="3"/>
        <v>-8921024</v>
      </c>
    </row>
    <row r="44" s="6" customFormat="1" ht="16.5" customHeight="1">
      <c r="A44" s="6" t="s">
        <v>15</v>
      </c>
    </row>
    <row r="45" s="6" customFormat="1" ht="16.5" customHeight="1">
      <c r="A45" s="6" t="s">
        <v>22</v>
      </c>
    </row>
    <row r="46" s="2" customFormat="1" ht="15" customHeight="1"/>
    <row r="47" s="2" customFormat="1" ht="15" customHeight="1">
      <c r="C47" s="35"/>
    </row>
    <row r="48" ht="12.75">
      <c r="E48" s="3"/>
    </row>
  </sheetData>
  <sheetProtection/>
  <mergeCells count="8">
    <mergeCell ref="I4:J4"/>
    <mergeCell ref="A41:B41"/>
    <mergeCell ref="A42:B42"/>
    <mergeCell ref="A43:B43"/>
    <mergeCell ref="A4:B5"/>
    <mergeCell ref="C4:D4"/>
    <mergeCell ref="E4:F4"/>
    <mergeCell ref="G4:H4"/>
  </mergeCells>
  <conditionalFormatting sqref="C41:J43">
    <cfRule type="cellIs" priority="1" dxfId="9" operator="equal" stopIfTrue="1">
      <formula>0</formula>
    </cfRule>
  </conditionalFormatting>
  <printOptions/>
  <pageMargins left="0" right="0" top="0.5905511811023623" bottom="0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企画課統計担当</dc:creator>
  <cp:keywords/>
  <dc:description/>
  <cp:lastModifiedBy>播磨 久美子</cp:lastModifiedBy>
  <cp:lastPrinted>2022-10-21T06:21:58Z</cp:lastPrinted>
  <dcterms:created xsi:type="dcterms:W3CDTF">2002-01-09T00:27:56Z</dcterms:created>
  <dcterms:modified xsi:type="dcterms:W3CDTF">2024-01-17T07:00:37Z</dcterms:modified>
  <cp:category/>
  <cp:version/>
  <cp:contentType/>
  <cp:contentStatus/>
</cp:coreProperties>
</file>